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ea.suleymanova\AppData\Roaming\1C\1cv8\e1b1c1ba-1183-4abf-b807-3b55e015457f\a4339f32-d536-4dd7-b5f2-54f6c0561f84\App\S\"/>
    </mc:Choice>
  </mc:AlternateContent>
  <xr:revisionPtr revIDLastSave="0" documentId="8_{3B4C148C-462E-4215-9A38-24DF7623128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Титульный лист" sheetId="12" r:id="rId1"/>
    <sheet name="приложение 2 до 15 квт" sheetId="19" r:id="rId2"/>
    <sheet name="приложение 2 до 150 квт" sheetId="20" r:id="rId3"/>
    <sheet name="приложение 2 свыше 150 квт" sheetId="21" r:id="rId4"/>
    <sheet name="приложение 3 до 15 квт" sheetId="22" r:id="rId5"/>
    <sheet name="приложение 3 до 150 кВт" sheetId="23" r:id="rId6"/>
    <sheet name="приложение 3 свыше 150 кВт" sheetId="24" r:id="rId7"/>
    <sheet name="Прилож 4 " sheetId="39" r:id="rId8"/>
    <sheet name="прилож 5 " sheetId="40" r:id="rId9"/>
    <sheet name="Прил 2 к 1135" sheetId="35" r:id="rId10"/>
    <sheet name="Прил 2 к 1135 (2)" sheetId="36" r:id="rId11"/>
    <sheet name="Прил 2 к 1135 (3)" sheetId="37" r:id="rId12"/>
    <sheet name="Приложение 3 к 1135" sheetId="38" r:id="rId13"/>
    <sheet name="Расходы на ТП до 15 кВт" sheetId="32" r:id="rId14"/>
    <sheet name="Расходы на ТП до 150 кВт" sheetId="33" r:id="rId15"/>
    <sheet name="Расходы на ТП свыше 150 кВт" sheetId="34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рг" localSheetId="13">[1]Титул!$E$3</definedName>
    <definedName name="рг" localSheetId="14">[2]Титул!$E$3</definedName>
    <definedName name="рг" localSheetId="15">[3]Титул!$E$3</definedName>
    <definedName name="рг">[4]Титул!$E$3</definedName>
    <definedName name="рег.год" localSheetId="13">[5]C1!$O$3</definedName>
    <definedName name="рег.год" localSheetId="14">[5]C1!$O$3</definedName>
    <definedName name="рег.год" localSheetId="15">[5]C1!$O$3</definedName>
    <definedName name="рег.год">[6]C1!$O$3</definedName>
  </definedNames>
  <calcPr calcId="191029"/>
</workbook>
</file>

<file path=xl/calcChain.xml><?xml version="1.0" encoding="utf-8"?>
<calcChain xmlns="http://schemas.openxmlformats.org/spreadsheetml/2006/main">
  <c r="Z135" i="34" l="1"/>
  <c r="AD134" i="34"/>
  <c r="AC134" i="34"/>
  <c r="AB134" i="34"/>
  <c r="AA134" i="34"/>
  <c r="Z134" i="34"/>
  <c r="Y134" i="34"/>
  <c r="X134" i="34"/>
  <c r="W134" i="34"/>
  <c r="V134" i="34"/>
  <c r="U134" i="34"/>
  <c r="T134" i="34"/>
  <c r="S134" i="34"/>
  <c r="Q134" i="34"/>
  <c r="P134" i="34"/>
  <c r="O134" i="34"/>
  <c r="N134" i="34"/>
  <c r="M134" i="34"/>
  <c r="L134" i="34"/>
  <c r="K134" i="34"/>
  <c r="J134" i="34"/>
  <c r="I134" i="34"/>
  <c r="H134" i="34"/>
  <c r="G134" i="34"/>
  <c r="F134" i="34"/>
  <c r="J128" i="34"/>
  <c r="J126" i="34"/>
  <c r="I123" i="34"/>
  <c r="N117" i="34"/>
  <c r="M117" i="34"/>
  <c r="L117" i="34"/>
  <c r="K117" i="34"/>
  <c r="J117" i="34"/>
  <c r="I117" i="34"/>
  <c r="H117" i="34"/>
  <c r="G117" i="34"/>
  <c r="F117" i="34"/>
  <c r="Q108" i="34"/>
  <c r="P108" i="34"/>
  <c r="O108" i="34"/>
  <c r="N108" i="34"/>
  <c r="M108" i="34"/>
  <c r="L108" i="34"/>
  <c r="K108" i="34"/>
  <c r="J108" i="34"/>
  <c r="I108" i="34"/>
  <c r="H108" i="34"/>
  <c r="G108" i="34"/>
  <c r="F108" i="34"/>
  <c r="AD72" i="34"/>
  <c r="AC72" i="34"/>
  <c r="AB72" i="34"/>
  <c r="AA72" i="34"/>
  <c r="Z72" i="34"/>
  <c r="Y72" i="34"/>
  <c r="X72" i="34"/>
  <c r="W72" i="34"/>
  <c r="V72" i="34"/>
  <c r="U72" i="34"/>
  <c r="T72" i="34"/>
  <c r="S72" i="34"/>
  <c r="Q72" i="34"/>
  <c r="P72" i="34"/>
  <c r="O72" i="34"/>
  <c r="N72" i="34"/>
  <c r="M72" i="34"/>
  <c r="L72" i="34"/>
  <c r="K72" i="34"/>
  <c r="J72" i="34"/>
  <c r="I72" i="34"/>
  <c r="H72" i="34"/>
  <c r="G72" i="34"/>
  <c r="F72" i="34"/>
  <c r="AD43" i="34"/>
  <c r="AC43" i="34"/>
  <c r="AB43" i="34"/>
  <c r="AA43" i="34"/>
  <c r="Z43" i="34"/>
  <c r="Y43" i="34"/>
  <c r="X43" i="34"/>
  <c r="W43" i="34"/>
  <c r="V43" i="34"/>
  <c r="U43" i="34"/>
  <c r="T43" i="34"/>
  <c r="S43" i="34"/>
  <c r="Q43" i="34"/>
  <c r="P43" i="34"/>
  <c r="O43" i="34"/>
  <c r="N43" i="34"/>
  <c r="M43" i="34"/>
  <c r="L43" i="34"/>
  <c r="K43" i="34"/>
  <c r="J43" i="34"/>
  <c r="I43" i="34"/>
  <c r="H43" i="34"/>
  <c r="G43" i="34"/>
  <c r="F43" i="34"/>
  <c r="L30" i="34"/>
  <c r="H30" i="34"/>
  <c r="D30" i="34"/>
  <c r="AD110" i="33"/>
  <c r="AC110" i="33"/>
  <c r="AB110" i="33"/>
  <c r="AA110" i="33"/>
  <c r="Z110" i="33"/>
  <c r="Y110" i="33"/>
  <c r="X110" i="33"/>
  <c r="W110" i="33"/>
  <c r="V110" i="33"/>
  <c r="U110" i="33"/>
  <c r="T110" i="33"/>
  <c r="S110" i="33"/>
  <c r="Q110" i="33"/>
  <c r="P110" i="33"/>
  <c r="O110" i="33"/>
  <c r="N110" i="33"/>
  <c r="M110" i="33"/>
  <c r="L110" i="33"/>
  <c r="K110" i="33"/>
  <c r="J110" i="33"/>
  <c r="I110" i="33"/>
  <c r="H110" i="33"/>
  <c r="G110" i="33"/>
  <c r="F110" i="33"/>
  <c r="J105" i="33"/>
  <c r="J104" i="33"/>
  <c r="J98" i="33"/>
  <c r="J97" i="33"/>
  <c r="I97" i="33"/>
  <c r="M96" i="33"/>
  <c r="J96" i="33"/>
  <c r="J95" i="33"/>
  <c r="G95" i="33"/>
  <c r="N91" i="33"/>
  <c r="M91" i="33"/>
  <c r="L91" i="33"/>
  <c r="K91" i="33"/>
  <c r="J91" i="33"/>
  <c r="I91" i="33"/>
  <c r="H91" i="33"/>
  <c r="G91" i="33"/>
  <c r="F91" i="33"/>
  <c r="AC80" i="33"/>
  <c r="T80" i="33"/>
  <c r="O80" i="33"/>
  <c r="F80" i="33"/>
  <c r="AB78" i="33"/>
  <c r="S78" i="33"/>
  <c r="P78" i="33"/>
  <c r="O78" i="33"/>
  <c r="G78" i="33"/>
  <c r="F78" i="33"/>
  <c r="O77" i="33"/>
  <c r="F77" i="33"/>
  <c r="AD75" i="33"/>
  <c r="AC75" i="33"/>
  <c r="AB75" i="33"/>
  <c r="AA75" i="33"/>
  <c r="Z75" i="33"/>
  <c r="Y75" i="33"/>
  <c r="X75" i="33"/>
  <c r="W75" i="33"/>
  <c r="V75" i="33"/>
  <c r="U75" i="33"/>
  <c r="T75" i="33"/>
  <c r="S75" i="33"/>
  <c r="Q75" i="33"/>
  <c r="P75" i="33"/>
  <c r="O75" i="33"/>
  <c r="N75" i="33"/>
  <c r="M75" i="33"/>
  <c r="L75" i="33"/>
  <c r="K75" i="33"/>
  <c r="J75" i="33"/>
  <c r="I75" i="33"/>
  <c r="H75" i="33"/>
  <c r="G75" i="33"/>
  <c r="F75" i="33"/>
  <c r="Z66" i="33"/>
  <c r="O61" i="33"/>
  <c r="F61" i="33"/>
  <c r="P55" i="33"/>
  <c r="G55" i="33"/>
  <c r="G50" i="33"/>
  <c r="P49" i="33"/>
  <c r="O49" i="33"/>
  <c r="G49" i="33"/>
  <c r="F49" i="33"/>
  <c r="P48" i="33"/>
  <c r="O48" i="33"/>
  <c r="G48" i="33"/>
  <c r="F48" i="33"/>
  <c r="O47" i="33"/>
  <c r="F47" i="33"/>
  <c r="AD43" i="33"/>
  <c r="AC43" i="33"/>
  <c r="AB43" i="33"/>
  <c r="AA43" i="33"/>
  <c r="Z43" i="33"/>
  <c r="Y43" i="33"/>
  <c r="X43" i="33"/>
  <c r="W43" i="33"/>
  <c r="V43" i="33"/>
  <c r="U43" i="33"/>
  <c r="T43" i="33"/>
  <c r="S43" i="33"/>
  <c r="Q43" i="33"/>
  <c r="P43" i="33"/>
  <c r="O43" i="33"/>
  <c r="N43" i="33"/>
  <c r="M43" i="33"/>
  <c r="L43" i="33"/>
  <c r="K43" i="33"/>
  <c r="J43" i="33"/>
  <c r="I43" i="33"/>
  <c r="H43" i="33"/>
  <c r="G43" i="33"/>
  <c r="F43" i="33"/>
  <c r="L30" i="33"/>
  <c r="H30" i="33"/>
  <c r="D30" i="33"/>
  <c r="AD127" i="32"/>
  <c r="AC127" i="32"/>
  <c r="AB127" i="32"/>
  <c r="AA127" i="32"/>
  <c r="Z127" i="32"/>
  <c r="Y127" i="32"/>
  <c r="X127" i="32"/>
  <c r="W127" i="32"/>
  <c r="V127" i="32"/>
  <c r="U127" i="32"/>
  <c r="T127" i="32"/>
  <c r="S127" i="32"/>
  <c r="Q127" i="32"/>
  <c r="P127" i="32"/>
  <c r="O127" i="32"/>
  <c r="N127" i="32"/>
  <c r="M127" i="32"/>
  <c r="L127" i="32"/>
  <c r="K127" i="32"/>
  <c r="J127" i="32"/>
  <c r="I127" i="32"/>
  <c r="H127" i="32"/>
  <c r="G127" i="32"/>
  <c r="F127" i="32"/>
  <c r="I121" i="32"/>
  <c r="I119" i="32"/>
  <c r="J118" i="32"/>
  <c r="J117" i="32"/>
  <c r="I116" i="32"/>
  <c r="J115" i="32"/>
  <c r="I115" i="32"/>
  <c r="J114" i="32"/>
  <c r="I114" i="32"/>
  <c r="J113" i="32"/>
  <c r="J112" i="32"/>
  <c r="I112" i="32"/>
  <c r="I111" i="32"/>
  <c r="I110" i="32"/>
  <c r="N109" i="32"/>
  <c r="M109" i="32"/>
  <c r="L109" i="32"/>
  <c r="K109" i="32"/>
  <c r="J109" i="32"/>
  <c r="I109" i="32"/>
  <c r="H109" i="32"/>
  <c r="G109" i="32"/>
  <c r="F109" i="32"/>
  <c r="AD80" i="32"/>
  <c r="AC80" i="32"/>
  <c r="AB80" i="32"/>
  <c r="AA80" i="32"/>
  <c r="Z80" i="32"/>
  <c r="Y80" i="32"/>
  <c r="X80" i="32"/>
  <c r="W80" i="32"/>
  <c r="V80" i="32"/>
  <c r="U80" i="32"/>
  <c r="T80" i="32"/>
  <c r="S80" i="32"/>
  <c r="Q80" i="32"/>
  <c r="P80" i="32"/>
  <c r="O80" i="32"/>
  <c r="N80" i="32"/>
  <c r="M80" i="32"/>
  <c r="L80" i="32"/>
  <c r="K80" i="32"/>
  <c r="J80" i="32"/>
  <c r="I80" i="32"/>
  <c r="H80" i="32"/>
  <c r="G80" i="32"/>
  <c r="F80" i="32"/>
  <c r="AD43" i="32"/>
  <c r="AC43" i="32"/>
  <c r="AB43" i="32"/>
  <c r="AA43" i="32"/>
  <c r="Z43" i="32"/>
  <c r="Y43" i="32"/>
  <c r="X43" i="32"/>
  <c r="W43" i="32"/>
  <c r="V43" i="32"/>
  <c r="U43" i="32"/>
  <c r="T43" i="32"/>
  <c r="S43" i="32"/>
  <c r="Q43" i="32"/>
  <c r="P43" i="32"/>
  <c r="O43" i="32"/>
  <c r="N43" i="32"/>
  <c r="M43" i="32"/>
  <c r="L43" i="32"/>
  <c r="K43" i="32"/>
  <c r="J43" i="32"/>
  <c r="I43" i="32"/>
  <c r="H43" i="32"/>
  <c r="G43" i="32"/>
  <c r="F43" i="32"/>
  <c r="L30" i="32"/>
  <c r="H30" i="32"/>
  <c r="D30" i="32"/>
  <c r="O16" i="37"/>
  <c r="K16" i="37"/>
  <c r="G16" i="37"/>
  <c r="O15" i="37"/>
  <c r="K15" i="37"/>
  <c r="G15" i="37"/>
  <c r="O14" i="37"/>
  <c r="K14" i="37"/>
  <c r="G14" i="37"/>
  <c r="O13" i="37"/>
  <c r="K13" i="37"/>
  <c r="G13" i="37"/>
  <c r="O15" i="36"/>
  <c r="K15" i="36"/>
  <c r="G15" i="36"/>
  <c r="O14" i="36"/>
  <c r="K14" i="36"/>
  <c r="G14" i="36"/>
  <c r="O13" i="36"/>
  <c r="K13" i="36"/>
  <c r="G13" i="36"/>
  <c r="O12" i="36"/>
  <c r="K12" i="36"/>
  <c r="G12" i="36"/>
  <c r="O15" i="35"/>
  <c r="K15" i="35"/>
  <c r="G15" i="35"/>
  <c r="O14" i="35"/>
  <c r="K14" i="35"/>
  <c r="G14" i="35"/>
  <c r="O13" i="35"/>
  <c r="K13" i="35"/>
  <c r="G13" i="35"/>
  <c r="O12" i="35"/>
  <c r="K12" i="35"/>
  <c r="G12" i="35"/>
  <c r="E54" i="22"/>
  <c r="D54" i="22"/>
  <c r="C54" i="22"/>
  <c r="E50" i="22"/>
  <c r="D50" i="22"/>
  <c r="C50" i="22"/>
  <c r="E46" i="22"/>
  <c r="D46" i="22"/>
  <c r="C46" i="22"/>
  <c r="E38" i="22"/>
  <c r="D38" i="22"/>
  <c r="C38" i="22"/>
  <c r="E30" i="22"/>
  <c r="D30" i="22"/>
  <c r="C30" i="22"/>
  <c r="E25" i="22"/>
  <c r="D25" i="22"/>
  <c r="C25" i="22"/>
  <c r="E18" i="22"/>
  <c r="D18" i="22"/>
  <c r="C18" i="22"/>
  <c r="E12" i="22"/>
  <c r="D12" i="22"/>
  <c r="C12" i="22"/>
  <c r="D11" i="21"/>
  <c r="C11" i="21"/>
  <c r="D18" i="20"/>
  <c r="C18" i="20"/>
  <c r="D11" i="20"/>
  <c r="C11" i="20"/>
  <c r="D23" i="19"/>
  <c r="C23" i="19"/>
  <c r="D11" i="19"/>
  <c r="C11" i="19"/>
</calcChain>
</file>

<file path=xl/sharedStrings.xml><?xml version="1.0" encoding="utf-8"?>
<sst xmlns="http://schemas.openxmlformats.org/spreadsheetml/2006/main" count="1181" uniqueCount="284">
  <si>
    <t>(в ред. от 30 января 2019 г.)</t>
  </si>
  <si>
    <t>к стандартам раскрытия информации субъектами</t>
  </si>
  <si>
    <t>оптового и розничных рынков электрической энергии,</t>
  </si>
  <si>
    <t>утв. постановлением Правительства Российской Федерации</t>
  </si>
  <si>
    <t>от 21 января 2004 г. № 24</t>
  </si>
  <si>
    <t>ИНФОРМАЦИЯ</t>
  </si>
  <si>
    <t>1.</t>
  </si>
  <si>
    <t>2.</t>
  </si>
  <si>
    <t>3.</t>
  </si>
  <si>
    <t>Приложение № 4</t>
  </si>
  <si>
    <t>об осуществлении технологического присоединения по договорам,</t>
  </si>
  <si>
    <t>Категория заявителей</t>
  </si>
  <si>
    <t>Количество</t>
  </si>
  <si>
    <t>Максимальная</t>
  </si>
  <si>
    <t>Стоимость договоров</t>
  </si>
  <si>
    <t>договоров (штук)</t>
  </si>
  <si>
    <t>мощность (кВт)</t>
  </si>
  <si>
    <t>(без НДС)</t>
  </si>
  <si>
    <t xml:space="preserve"> (тыс. рублей)</t>
  </si>
  <si>
    <t>0,4 кВ</t>
  </si>
  <si>
    <t>1—20</t>
  </si>
  <si>
    <t>35 кВ</t>
  </si>
  <si>
    <t>кВ</t>
  </si>
  <si>
    <t>и выше</t>
  </si>
  <si>
    <t>До 15 кВт — всего</t>
  </si>
  <si>
    <t>в том числе</t>
  </si>
  <si>
    <t>льготная категория*</t>
  </si>
  <si>
    <t>От 15 до 150 кВт — всего</t>
  </si>
  <si>
    <t>льготная категория**</t>
  </si>
  <si>
    <t>От 150 кВт до 670 кВт — всего</t>
  </si>
  <si>
    <t>по индивидуальному проекту</t>
  </si>
  <si>
    <t>4.</t>
  </si>
  <si>
    <t>От 670 кВт до 8900 кВт — всего</t>
  </si>
  <si>
    <t>5.</t>
  </si>
  <si>
    <t>От 8900 кВт — всего</t>
  </si>
  <si>
    <t>6.</t>
  </si>
  <si>
    <t>Объекты генерации</t>
  </si>
  <si>
    <t>* Заявители, оплачивающие технологическое присоединение своих энергопринимающих устройств в размере не более 550 рублей.</t>
  </si>
  <si>
    <t>** Заявители —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</si>
  <si>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t>Приложение № 5</t>
  </si>
  <si>
    <t>Количество заявок</t>
  </si>
  <si>
    <t>(штук)</t>
  </si>
  <si>
    <t>Расчет</t>
  </si>
  <si>
    <t>тыс. руб.</t>
  </si>
  <si>
    <t>Показатели</t>
  </si>
  <si>
    <t>1.1.</t>
  </si>
  <si>
    <t>Вспомогательные материалы</t>
  </si>
  <si>
    <t>1.2.</t>
  </si>
  <si>
    <t>1.3.</t>
  </si>
  <si>
    <t>Оплата труда ППП</t>
  </si>
  <si>
    <t>1.4.</t>
  </si>
  <si>
    <t>1.5.</t>
  </si>
  <si>
    <t>1.5.1.</t>
  </si>
  <si>
    <t>1.5.2.</t>
  </si>
  <si>
    <t>1.5.3.</t>
  </si>
  <si>
    <t>1.5.3.1.</t>
  </si>
  <si>
    <t>услуги связи</t>
  </si>
  <si>
    <t>1.5.3.2.</t>
  </si>
  <si>
    <t>1.5.3.3.</t>
  </si>
  <si>
    <t>1.5.3.4.</t>
  </si>
  <si>
    <t>плата за аренду имущества</t>
  </si>
  <si>
    <t>1.5.3.5.</t>
  </si>
  <si>
    <t>1.6.</t>
  </si>
  <si>
    <t>1.6.1.</t>
  </si>
  <si>
    <t>1.6.2.</t>
  </si>
  <si>
    <t>1.6.3.</t>
  </si>
  <si>
    <t>1.6.4.</t>
  </si>
  <si>
    <t>Приложение N 2</t>
  </si>
  <si>
    <t>к стандартам раскрытия информации</t>
  </si>
  <si>
    <t>субъектами оптового и розничных</t>
  </si>
  <si>
    <t>рынков электрической энергии</t>
  </si>
  <si>
    <t>(форма)</t>
  </si>
  <si>
    <t xml:space="preserve">                           ПРОГНОЗНЫЕ СВЕДЕНИЯ</t>
  </si>
  <si>
    <t xml:space="preserve">                о расходах за технологическое присоединение</t>
  </si>
  <si>
    <t xml:space="preserve">               (наименование сетевой организации)</t>
  </si>
  <si>
    <r>
      <t xml:space="preserve">3. Место нахождения </t>
    </r>
    <r>
      <rPr>
        <b/>
        <u/>
        <sz val="11"/>
        <color theme="1"/>
        <rFont val="Calibri"/>
        <family val="1"/>
        <charset val="204"/>
        <scheme val="minor"/>
      </rPr>
      <t>Россия, Волгоградская область, г. Волгоград, ул. им. Шопена, 13</t>
    </r>
  </si>
  <si>
    <r>
      <t xml:space="preserve">4. Адрес юридического лица </t>
    </r>
    <r>
      <rPr>
        <b/>
        <u/>
        <sz val="11"/>
        <color theme="1"/>
        <rFont val="Calibri"/>
        <family val="1"/>
        <charset val="204"/>
        <scheme val="minor"/>
      </rPr>
      <t>Россия, Волгоградская область, г. Волгоград, ул. им. Шопена, 13</t>
    </r>
  </si>
  <si>
    <r>
      <t xml:space="preserve">5. ИНН </t>
    </r>
    <r>
      <rPr>
        <b/>
        <u/>
        <sz val="11"/>
        <color theme="1"/>
        <rFont val="Calibri"/>
        <family val="1"/>
        <charset val="204"/>
        <scheme val="minor"/>
      </rPr>
      <t>3443029580</t>
    </r>
  </si>
  <si>
    <r>
      <t xml:space="preserve">6. КПП </t>
    </r>
    <r>
      <rPr>
        <b/>
        <u/>
        <sz val="11"/>
        <color theme="1"/>
        <rFont val="Calibri"/>
        <family val="1"/>
        <charset val="204"/>
        <scheme val="minor"/>
      </rPr>
      <t>345250001</t>
    </r>
  </si>
  <si>
    <r>
      <t xml:space="preserve">7. Ф.И.О. руководителя </t>
    </r>
    <r>
      <rPr>
        <b/>
        <u/>
        <sz val="11"/>
        <color theme="1"/>
        <rFont val="Calibri"/>
        <family val="1"/>
        <charset val="204"/>
        <scheme val="minor"/>
      </rPr>
      <t>Воцко Александр Владимирович</t>
    </r>
  </si>
  <si>
    <r>
      <t xml:space="preserve">8. Адрес электронной почты </t>
    </r>
    <r>
      <rPr>
        <b/>
        <u/>
        <sz val="11"/>
        <color theme="1"/>
        <rFont val="Calibri"/>
        <family val="1"/>
        <charset val="204"/>
        <scheme val="minor"/>
      </rPr>
      <t>voe@voel.ru</t>
    </r>
  </si>
  <si>
    <r>
      <t xml:space="preserve">9. Контактный телефон </t>
    </r>
    <r>
      <rPr>
        <b/>
        <u/>
        <sz val="11"/>
        <color theme="1"/>
        <rFont val="Calibri"/>
        <family val="1"/>
        <charset val="204"/>
        <scheme val="minor"/>
      </rPr>
      <t>8 (8442) 56 20 88</t>
    </r>
  </si>
  <si>
    <r>
      <t xml:space="preserve">10. Факс </t>
    </r>
    <r>
      <rPr>
        <b/>
        <u/>
        <sz val="11"/>
        <color theme="1"/>
        <rFont val="Calibri"/>
        <family val="1"/>
        <charset val="204"/>
        <scheme val="minor"/>
      </rPr>
      <t>8 (8442) 48 14 22</t>
    </r>
  </si>
  <si>
    <t>Фактические средние данные о присоединенных объемах максимальной мощности за 3 предыдущих года по каждому мероприятию (до 15 кВт)</t>
  </si>
  <si>
    <t>Наименование мероприятий</t>
  </si>
  <si>
    <t xml:space="preserve">Фактические расходы на строительство подстанций за 3 предыдущих года, (тыс. рублей без НДС) </t>
  </si>
  <si>
    <t>Объем мощности, введенной в основный фонды за 3 предыдущих года (кВт)</t>
  </si>
  <si>
    <t>Строительство пунктов секционирования (распределительных пунктов)</t>
  </si>
  <si>
    <t>-</t>
  </si>
  <si>
    <t>Строительство трансформаторных подстанций (ТП), за исключением распределительных трансформаторных подстанций (РТП), с уровнем напряжения до 35 кВ - Территория городских населенных пунктов</t>
  </si>
  <si>
    <t>Однотрансформаторные</t>
  </si>
  <si>
    <t>ТП -25 кВА</t>
  </si>
  <si>
    <t>ТП -40 кВА</t>
  </si>
  <si>
    <t>ТП -250 кВА</t>
  </si>
  <si>
    <t>ТП -400 кВА</t>
  </si>
  <si>
    <t>Двухтрансформаторные</t>
  </si>
  <si>
    <t>Строительство центров питания и подстанций уровнем напряжения 35 кВ и выше</t>
  </si>
  <si>
    <t>Фактические средние данные о присоединенных объемах максимальной мощности за 3 предыдущих года по каждому мероприятию (до 150 кВт)</t>
  </si>
  <si>
    <t>Фактические средние данные о присоединенных объемах максимальной мощности за 3 предыдущих года по каждому мероприятию (свыше 150 кВт)</t>
  </si>
  <si>
    <t>Приложение N 3</t>
  </si>
  <si>
    <t>Фактические средние данные о длине линий электропередачи и об объемах максимальной мощности построенных объектов за 3 предыдущих года по каждому мероприятию (до 15 кВт)</t>
  </si>
  <si>
    <t xml:space="preserve">Расходы на строительство воздушных и кабельных линий электропередачи на i-м уровне напряжения, фактически постоенных за последние 3 года (тыс. рублей без НДС) </t>
  </si>
  <si>
    <t>Длина воздушных и кабельных линий электропередачина i-м уровне напряжения, фактически построенных за последние 3 года (км)</t>
  </si>
  <si>
    <t>Объем максимальной мощности, присоединенной путем строительства воздушных или кабельных линий за последние 3 года (кВт)</t>
  </si>
  <si>
    <t>Строительство кабельных линий электропередачи:</t>
  </si>
  <si>
    <t>КЛ-0,4 кВ - В таншеях - Один кабель</t>
  </si>
  <si>
    <t>16 мм и менее</t>
  </si>
  <si>
    <t>25 мм</t>
  </si>
  <si>
    <t>35 мм</t>
  </si>
  <si>
    <t>70 мм</t>
  </si>
  <si>
    <t>Один кабель</t>
  </si>
  <si>
    <t>95 мм</t>
  </si>
  <si>
    <t>120 мм</t>
  </si>
  <si>
    <t>150 мм и более</t>
  </si>
  <si>
    <t>Строительство воздушных линий электропередачи:</t>
  </si>
  <si>
    <t>ВЛ-0,4 кВ - Территория городских населенных пунктов - Железобетонные опоры - Провод изолированный</t>
  </si>
  <si>
    <t>Строительство ВЛ с установкой опор</t>
  </si>
  <si>
    <t>50 мм</t>
  </si>
  <si>
    <t>Строительство ВЛ по существующим опорам</t>
  </si>
  <si>
    <t>ВЛ-6(10) кВ - Территория городских населенных пунктов - Железобетонные опоры - Провод изолированный</t>
  </si>
  <si>
    <t>Фактические средние данные о длине линий электропередачи и об объемах максимальной мощности построенных объектов за 3 предыдущих года по каждому мероприятию (до 150 кВт)</t>
  </si>
  <si>
    <t>КЛ-6(10) кВ - В таншеях - Один кабель</t>
  </si>
  <si>
    <t>Фактические средние данные о длине линий электропередачи и об объемах максимальной мощности построенных объектов за 3 предыдущих года по каждому мероприятию (свыше 150 кВт)</t>
  </si>
  <si>
    <t>ТП-62 кВа</t>
  </si>
  <si>
    <t>ТП-100 кВа</t>
  </si>
  <si>
    <t>ТП-160 кВа</t>
  </si>
  <si>
    <t>ТП -62 кВА</t>
  </si>
  <si>
    <t>ТП -100 кВА</t>
  </si>
  <si>
    <t>ТП -160 кВА</t>
  </si>
  <si>
    <t>ТП -1000 кВА</t>
  </si>
  <si>
    <t>КЛ-0,4 кВ - В таншеях - ГНБ</t>
  </si>
  <si>
    <t>ВЛ-6(10) кВ - Территория городских населенных пунктов - Железобетонные опоры - Провод не изолированный</t>
  </si>
  <si>
    <t>ВЛ-0,4 кВ - Территория не городских населенных пунктов - Железобетонные опоры - Провод изолированный</t>
  </si>
  <si>
    <t>КЛ-0,4 кВ - В таншеях - два и более</t>
  </si>
  <si>
    <t>КЛ-0,4 кВ - ГНБ - один кабель</t>
  </si>
  <si>
    <t>территории, не относящиеся к территориям городских населенных пунктов</t>
  </si>
  <si>
    <t>территории относящиеся к территориям городских населенных пунктов</t>
  </si>
  <si>
    <t>ВЛ-0,4 кВ - Территория не относящиеся к территориям городских населенных пунктов - Железобетонные опоры - Провод изолированный</t>
  </si>
  <si>
    <t>50 мм²</t>
  </si>
  <si>
    <t>70 мм²</t>
  </si>
  <si>
    <t>95 мм²</t>
  </si>
  <si>
    <t>120 мм²</t>
  </si>
  <si>
    <t>ВЛ-6(10) кВ - Территория не относящиеся к территориям городских населенных пунктов - Железобетонные опоры - Провод изолированный</t>
  </si>
  <si>
    <t>ВЛ-6(10) кВ - Территория не относящиеся к территориям городских населенных пунктов - Железобетонные опоры - Провод не изолированный</t>
  </si>
  <si>
    <t>150 мм² и более</t>
  </si>
  <si>
    <t>Строительство пунктов секционирования</t>
  </si>
  <si>
    <t>КЛ-0,4 кВ - В таншеях - 2 и более кабель</t>
  </si>
  <si>
    <t>КЛ-6(10) кВ - В таншеях - один кабель</t>
  </si>
  <si>
    <t>КЛ-6(10) кВ -ГНБ- один кабель</t>
  </si>
  <si>
    <t>КЛ-6(10) кВ - Территория не относящиеся к территориям городских населенных пунктов - Железобетонные опоры - Провод изолированный</t>
  </si>
  <si>
    <t>КЛ-6(10) кВ - Территория городских населенных пунктов - Железобетонные опоры - Провод изолированный</t>
  </si>
  <si>
    <t>Информация для расчета стандартизированной тарифной ставки С1 до 15 кВт</t>
  </si>
  <si>
    <t>временная схема электроснабжения, в том числе для обеспечения электрической энергией передвижных энергопринимающих устройств с максимальной мощностью до 150 кВт включительно (с учетом мощности ранее присоединенных в данной точке присоединения энергопринимающих устройств)</t>
  </si>
  <si>
    <t>постоянная схема электроснабжения</t>
  </si>
  <si>
    <t>Информация для расчета стандартизированной тарифной ставки С1 свыше 150 кВт</t>
  </si>
  <si>
    <t>Приложение 3 к Методике</t>
  </si>
  <si>
    <t>N п/п</t>
  </si>
  <si>
    <t>Подготовка и выдача сетевой организацией технических условий Заявителю (ТУ)</t>
  </si>
  <si>
    <t>Проверка сетевой организацией выполнения Заявителем ТУ</t>
  </si>
  <si>
    <t>Тип ТПП</t>
  </si>
  <si>
    <t>Расходы по выполнению мероприятий по технологическому присоединению, всего</t>
  </si>
  <si>
    <t>Энергия на хозяйственные нужды</t>
  </si>
  <si>
    <t>Отчисления на страховые взносы</t>
  </si>
  <si>
    <t>Прочие расходы, всего, в том числе:</t>
  </si>
  <si>
    <t>- работы и услуги производственного характера</t>
  </si>
  <si>
    <t>- налоги и сборы, уменьшающие налогооблагаемую базу на прибыль организаций, всего</t>
  </si>
  <si>
    <t>- работы и услуги непроизводственного характера, в т.ч.:</t>
  </si>
  <si>
    <t>расходы на охрану и пожарную безопасность</t>
  </si>
  <si>
    <t>расходы на информационное обслуживание, иные услуги, связанные с деятельностью по технологическому присоединению</t>
  </si>
  <si>
    <t>другие прочие расходы, связанные с производством и реализацией</t>
  </si>
  <si>
    <t>Внереализационные расходы, всего</t>
  </si>
  <si>
    <t>- расходы на услуги банков</t>
  </si>
  <si>
    <t>- % за пользование кредитом</t>
  </si>
  <si>
    <t>- прочие обоснованные расходы</t>
  </si>
  <si>
    <t>- денежные выплаты социального характера (по Коллективному договору)</t>
  </si>
  <si>
    <t>Приложение 2 к Методике</t>
  </si>
  <si>
    <t>Информация для расчета стандартизированной тарифной ставки С1</t>
  </si>
  <si>
    <t>Расходы согласно приложению 3 по каждому мероприятию (руб.)</t>
  </si>
  <si>
    <t>Количество технологических присоединений, шт.</t>
  </si>
  <si>
    <t>Объем максимальной мощности (кВт)</t>
  </si>
  <si>
    <t>Расходы на одно присоединение (руб. на одно ТП)</t>
  </si>
  <si>
    <t>Приложение 1 к Методике</t>
  </si>
  <si>
    <t>Расходы на строительство введенных в эксплуатацию объектов электросетевого хозяйства для целей технологического присоединения и для целей реализации иных мероприятий инвестиционной программы территориальной сетевой организации</t>
  </si>
  <si>
    <t>С2. Строительство воздушных линий</t>
  </si>
  <si>
    <t>ВЛ 0,4 кВ</t>
  </si>
  <si>
    <t>ВЛ 6-10 кВ</t>
  </si>
  <si>
    <t>тип н/п</t>
  </si>
  <si>
    <t>Материал опоры</t>
  </si>
  <si>
    <t>тип провода</t>
  </si>
  <si>
    <r>
      <t>сечение провода, мм</t>
    </r>
    <r>
      <rPr>
        <vertAlign val="superscript"/>
        <sz val="11"/>
        <rFont val="Times New Roman"/>
        <family val="1"/>
        <charset val="204"/>
      </rPr>
      <t>2</t>
    </r>
  </si>
  <si>
    <t>Протяженность, м.</t>
  </si>
  <si>
    <t>Пропускная способность, кВт/Максимальная мощность. кВт</t>
  </si>
  <si>
    <t>Расходы на строительство, тыс.руб</t>
  </si>
  <si>
    <t>Присоединенная максимальная мощность, кВт</t>
  </si>
  <si>
    <t>территории городских населенных пунктов</t>
  </si>
  <si>
    <t>железобетонные опоры</t>
  </si>
  <si>
    <t>изолированный</t>
  </si>
  <si>
    <t>неизолированный</t>
  </si>
  <si>
    <t>С3. Строительство кабельных линий</t>
  </si>
  <si>
    <t>КЛ 0,4 кВ</t>
  </si>
  <si>
    <t>КЛ 6-10 кВ</t>
  </si>
  <si>
    <t>Способ прокладки КЛ</t>
  </si>
  <si>
    <t>в траншеях</t>
  </si>
  <si>
    <t>С4. Строительство пунктов секционирования</t>
  </si>
  <si>
    <t>тип пунктов секционирования</t>
  </si>
  <si>
    <t>номинальный ток, А</t>
  </si>
  <si>
    <t>Объем строительства, шт.</t>
  </si>
  <si>
    <t>Пропускная способность, кВт</t>
  </si>
  <si>
    <t xml:space="preserve">Реклоузеры </t>
  </si>
  <si>
    <t>до 100 А включительно</t>
  </si>
  <si>
    <t>500-1000 А</t>
  </si>
  <si>
    <t>свыше 1000 А</t>
  </si>
  <si>
    <t>С5. Строительство трансформаторных подстанций (ТП), за исключением распределительных трансформаторных подстанций (РТП), с уровнем напряжения до 35 кВ</t>
  </si>
  <si>
    <t>ТИП</t>
  </si>
  <si>
    <t>Трансформаторная мощность, кВА</t>
  </si>
  <si>
    <t>Расчет расходов на выполнение мероприятий по технологическому присоединению, предусмотренных подпунктами «а» и «в» пункта 16 Методических указаний</t>
  </si>
  <si>
    <t>вид строительства</t>
  </si>
  <si>
    <t>строительство ВЛ с установкой опор</t>
  </si>
  <si>
    <t>16 мм² и менее</t>
  </si>
  <si>
    <t>25 мм²</t>
  </si>
  <si>
    <t>35 мм²</t>
  </si>
  <si>
    <t xml:space="preserve"> кол-во кабелей в линии</t>
  </si>
  <si>
    <t>один кабель</t>
  </si>
  <si>
    <t>ГНБ</t>
  </si>
  <si>
    <t xml:space="preserve"> 25 кВА </t>
  </si>
  <si>
    <t>40 кВА</t>
  </si>
  <si>
    <t>62 кВА</t>
  </si>
  <si>
    <t>100 кВА</t>
  </si>
  <si>
    <t>160 кВА</t>
  </si>
  <si>
    <t>250 кВА</t>
  </si>
  <si>
    <t>400 кВА</t>
  </si>
  <si>
    <t>С8. ПКУЭ</t>
  </si>
  <si>
    <t>ТИП ПКУЭ</t>
  </si>
  <si>
    <t xml:space="preserve">Пункт коммерческого учета электроэнергии на уровне (трехфазный) </t>
  </si>
  <si>
    <t>строительство ВЛ по существующим опорам</t>
  </si>
  <si>
    <t>2 и более</t>
  </si>
  <si>
    <t>630 кВА</t>
  </si>
  <si>
    <t>1000 кВА</t>
  </si>
  <si>
    <r>
      <t>1. Полное наименование  А</t>
    </r>
    <r>
      <rPr>
        <b/>
        <u/>
        <sz val="11"/>
        <color theme="1"/>
        <rFont val="Calibri"/>
        <family val="1"/>
        <charset val="204"/>
        <scheme val="minor"/>
      </rPr>
      <t>кционерное общество "Волгоградоблэлектро"</t>
    </r>
  </si>
  <si>
    <r>
      <t xml:space="preserve">2. Сокращенное наименование </t>
    </r>
    <r>
      <rPr>
        <b/>
        <u/>
        <sz val="11"/>
        <color theme="1"/>
        <rFont val="Calibri"/>
        <family val="1"/>
        <charset val="204"/>
        <scheme val="minor"/>
      </rPr>
      <t>АО "ВОЭ"</t>
    </r>
  </si>
  <si>
    <t>Строительство трансформаторных подстанций (ТП), за исключением распределительных трансформаторных подстанций (РТП), с уровнем напряжения до 35 кВ - Территории, не относящиеся к территориям городских населенных пунктов</t>
  </si>
  <si>
    <t>ТП-630 кВа</t>
  </si>
  <si>
    <t>ТП-40 кВа</t>
  </si>
  <si>
    <t>ТП-250 кВа</t>
  </si>
  <si>
    <t>ТП-400 кВа</t>
  </si>
  <si>
    <t>строительство реклоузера</t>
  </si>
  <si>
    <t>75 мм</t>
  </si>
  <si>
    <t>КЛ-0,4 кВ - В таншеях - Один кабель - Территория городских населенных пунктов</t>
  </si>
  <si>
    <t>КЛ-6(10) кВ - В таншеях  - Территория городских населенных пунктов</t>
  </si>
  <si>
    <t>КЛ-6(10) кВ - В таншеях  - Территории, не относящиеся к территориям городских населенных пунктов</t>
  </si>
  <si>
    <t>ВЛ-6(10) кВ - Территория не городских населенных пунктов - Железобетонные опоры - Провод не изолированный</t>
  </si>
  <si>
    <t>КЛ-6(10) кВ - ГНБ - Один кабель</t>
  </si>
  <si>
    <t>КЛ-6(10) кВ - ГНБ - два и более</t>
  </si>
  <si>
    <t>тыс.руб.</t>
  </si>
  <si>
    <t>руб.</t>
  </si>
  <si>
    <t>100-250 А</t>
  </si>
  <si>
    <t>250-500 А</t>
  </si>
  <si>
    <t>Приложение 2 к Методическим указаниям по</t>
  </si>
  <si>
    <t>определению размера платы за технологическое</t>
  </si>
  <si>
    <t>присоединение к электрическим сетям, утв.</t>
  </si>
  <si>
    <t>приказом Федеральной антимонопольной службы</t>
  </si>
  <si>
    <t>от 29 августа 2017г. №1135/17</t>
  </si>
  <si>
    <t>Расходы на выполнение мероприятий по технологическому присоединению, предусмотренных подпунктами «а» и «в» пункта 16 Методических указаний, за 2017-2019 год</t>
  </si>
  <si>
    <t>Информация для расчета стандартизированной тарифной ставки С1 от  15 до 150 кВт</t>
  </si>
  <si>
    <t>Расчет расходов на выполнение мероприятий по технологическому присоединению, предусмотренных подпунктами «а» и «в» пункта 16 Методических указаний, за 2017-2019 год</t>
  </si>
  <si>
    <t>Приложение N 3</t>
  </si>
  <si>
    <t>к Методическим указаниям</t>
  </si>
  <si>
    <t>по определению размера платы</t>
  </si>
  <si>
    <t>за технологическое присоединение</t>
  </si>
  <si>
    <t>к электрическим сетям</t>
  </si>
  <si>
    <t>(рекомендуемый образец)</t>
  </si>
  <si>
    <t>фактических расходов на выполнение мероприятий</t>
  </si>
  <si>
    <t>по технологическому присоединению, предусмотренных</t>
  </si>
  <si>
    <t>подпунктами "а" и "в" пункта 16 Методических указаний,</t>
  </si>
  <si>
    <t>за 2017-2019 годы</t>
  </si>
  <si>
    <t>(выполняется отдельно по мероприятиям, предусмотренным</t>
  </si>
  <si>
    <r>
      <t>подпунктами "а"</t>
    </r>
    <r>
      <rPr>
        <b/>
        <sz val="12"/>
        <color theme="1"/>
        <rFont val="Times New Roman"/>
        <family val="1"/>
        <charset val="204"/>
      </rPr>
      <t xml:space="preserve"> и </t>
    </r>
    <r>
      <rPr>
        <b/>
        <sz val="12"/>
        <color rgb="FF0000FF"/>
        <rFont val="Times New Roman"/>
        <family val="1"/>
        <charset val="204"/>
      </rPr>
      <t>"в" пункта 16</t>
    </r>
    <r>
      <rPr>
        <b/>
        <sz val="12"/>
        <color theme="1"/>
        <rFont val="Times New Roman"/>
        <family val="1"/>
        <charset val="204"/>
      </rPr>
      <t xml:space="preserve"> Методических указаний)</t>
    </r>
  </si>
  <si>
    <t>Данные за предыдущий период регулирования (n-2) 2019 год</t>
  </si>
  <si>
    <t>Данные за год (n-3), предшествующий предыдущему периоду регулирования 2018 год</t>
  </si>
  <si>
    <t>Данные за год (n-4), предшествующий году (n-3) 2017 год</t>
  </si>
  <si>
    <t>- работы и услуги непроизводственного характера, в том числе:</t>
  </si>
  <si>
    <t>заключенным за текущий  2020 год</t>
  </si>
  <si>
    <t>о поданных заявках на технологическое присоединение за текущий 2020  год</t>
  </si>
  <si>
    <r>
      <t xml:space="preserve">           </t>
    </r>
    <r>
      <rPr>
        <b/>
        <u/>
        <sz val="11"/>
        <color theme="1"/>
        <rFont val="Calibri"/>
        <family val="1"/>
        <charset val="204"/>
        <scheme val="minor"/>
      </rPr>
      <t xml:space="preserve"> АО "Волгоградоблэлектро"</t>
    </r>
    <r>
      <rPr>
        <u/>
        <sz val="11"/>
        <color theme="1"/>
        <rFont val="Calibri"/>
        <family val="1"/>
        <charset val="204"/>
        <scheme val="minor"/>
      </rPr>
      <t xml:space="preserve"> </t>
    </r>
    <r>
      <rPr>
        <sz val="11"/>
        <color theme="1"/>
        <rFont val="Calibri"/>
        <family val="1"/>
        <charset val="204"/>
        <scheme val="minor"/>
      </rPr>
      <t xml:space="preserve">на </t>
    </r>
    <r>
      <rPr>
        <b/>
        <u/>
        <sz val="11"/>
        <color theme="1"/>
        <rFont val="Calibri"/>
        <family val="1"/>
        <charset val="204"/>
        <scheme val="minor"/>
      </rPr>
      <t>2021</t>
    </r>
    <r>
      <rPr>
        <u/>
        <sz val="11"/>
        <color theme="1"/>
        <rFont val="Calibri"/>
        <family val="1"/>
        <charset val="204"/>
        <scheme val="minor"/>
      </rPr>
      <t xml:space="preserve"> </t>
    </r>
    <r>
      <rPr>
        <sz val="11"/>
        <color theme="1"/>
        <rFont val="Calibri"/>
        <family val="1"/>
        <charset val="204"/>
        <scheme val="minor"/>
      </rPr>
      <t>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</si>
</sst>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"/>
  </numFmts>
  <fonts count="3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1"/>
      <color theme="1"/>
      <name val="Calibri"/>
      <family val="1"/>
      <charset val="204"/>
      <scheme val="minor"/>
    </font>
    <font>
      <u/>
      <sz val="11"/>
      <color theme="1"/>
      <name val="Calibri"/>
      <family val="1"/>
      <charset val="204"/>
      <scheme val="minor"/>
    </font>
    <font>
      <sz val="11"/>
      <color theme="1"/>
      <name val="Calibri"/>
      <family val="1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sz val="8"/>
      <name val="Arial Cyr"/>
      <charset val="204"/>
    </font>
    <font>
      <sz val="11"/>
      <color theme="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2"/>
      <color indexed="6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28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7E6E6"/>
        <bgColor indexed="64"/>
      </patternFill>
    </fill>
  </fills>
  <borders count="5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3" fillId="0" borderId="0"/>
    <xf numFmtId="0" fontId="1" fillId="0" borderId="0"/>
    <xf numFmtId="0" fontId="31" fillId="0" borderId="0" applyNumberFormat="0" applyFill="0" applyBorder="0" applyAlignment="0" applyProtection="0"/>
  </cellStyleXfs>
  <cellXfs count="462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9" fillId="0" borderId="0" xfId="0" applyFont="1"/>
    <xf numFmtId="0" fontId="8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4" fillId="0" borderId="0" xfId="1" applyFont="1"/>
    <xf numFmtId="0" fontId="14" fillId="0" borderId="12" xfId="1" applyFont="1" applyBorder="1" applyAlignment="1">
      <alignment horizontal="center" vertical="center" wrapText="1"/>
    </xf>
    <xf numFmtId="0" fontId="14" fillId="0" borderId="12" xfId="1" applyFont="1" applyBorder="1" applyAlignment="1">
      <alignment horizontal="center" vertical="center"/>
    </xf>
    <xf numFmtId="0" fontId="14" fillId="0" borderId="12" xfId="1" applyFont="1" applyBorder="1" applyAlignment="1">
      <alignment vertical="center" wrapText="1"/>
    </xf>
    <xf numFmtId="4" fontId="14" fillId="0" borderId="12" xfId="1" applyNumberFormat="1" applyFont="1" applyBorder="1" applyAlignment="1">
      <alignment horizontal="center" vertical="center"/>
    </xf>
    <xf numFmtId="164" fontId="14" fillId="0" borderId="12" xfId="1" applyNumberFormat="1" applyFont="1" applyBorder="1" applyAlignment="1">
      <alignment horizontal="center" vertical="center" wrapText="1"/>
    </xf>
    <xf numFmtId="0" fontId="13" fillId="0" borderId="0" xfId="1"/>
    <xf numFmtId="165" fontId="14" fillId="0" borderId="12" xfId="1" applyNumberFormat="1" applyFont="1" applyBorder="1" applyAlignment="1">
      <alignment horizontal="center" vertical="center"/>
    </xf>
    <xf numFmtId="0" fontId="14" fillId="0" borderId="12" xfId="1" applyFont="1" applyBorder="1"/>
    <xf numFmtId="0" fontId="13" fillId="0" borderId="12" xfId="1" applyBorder="1"/>
    <xf numFmtId="4" fontId="14" fillId="0" borderId="12" xfId="1" applyNumberFormat="1" applyFont="1" applyBorder="1" applyAlignment="1">
      <alignment horizontal="center"/>
    </xf>
    <xf numFmtId="165" fontId="14" fillId="0" borderId="12" xfId="1" applyNumberFormat="1" applyFont="1" applyBorder="1" applyAlignment="1">
      <alignment horizontal="center"/>
    </xf>
    <xf numFmtId="4" fontId="17" fillId="0" borderId="12" xfId="1" applyNumberFormat="1" applyFont="1" applyBorder="1" applyAlignment="1">
      <alignment horizontal="center"/>
    </xf>
    <xf numFmtId="165" fontId="17" fillId="0" borderId="12" xfId="1" applyNumberFormat="1" applyFont="1" applyBorder="1" applyAlignment="1">
      <alignment horizontal="center"/>
    </xf>
    <xf numFmtId="0" fontId="14" fillId="0" borderId="12" xfId="1" applyFont="1" applyBorder="1"/>
    <xf numFmtId="0" fontId="17" fillId="2" borderId="12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9" fillId="0" borderId="12" xfId="1" applyFont="1" applyBorder="1"/>
    <xf numFmtId="0" fontId="9" fillId="0" borderId="12" xfId="1" applyFont="1" applyBorder="1" applyAlignment="1">
      <alignment wrapText="1"/>
    </xf>
    <xf numFmtId="0" fontId="9" fillId="0" borderId="12" xfId="1" applyFont="1" applyBorder="1" applyAlignment="1">
      <alignment horizontal="center"/>
    </xf>
    <xf numFmtId="0" fontId="9" fillId="0" borderId="12" xfId="1" applyFont="1" applyBorder="1" applyAlignment="1">
      <alignment horizontal="center" vertical="center"/>
    </xf>
    <xf numFmtId="0" fontId="5" fillId="0" borderId="17" xfId="2" applyFont="1" applyBorder="1" applyAlignment="1">
      <alignment vertical="center" wrapText="1"/>
    </xf>
    <xf numFmtId="0" fontId="5" fillId="0" borderId="12" xfId="2" applyFont="1" applyBorder="1" applyAlignment="1">
      <alignment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30" xfId="2" applyFont="1" applyBorder="1" applyAlignment="1">
      <alignment horizontal="center" vertical="center" wrapText="1"/>
    </xf>
    <xf numFmtId="0" fontId="5" fillId="0" borderId="31" xfId="2" applyFont="1" applyBorder="1" applyAlignment="1">
      <alignment horizontal="center" vertical="center" wrapText="1"/>
    </xf>
    <xf numFmtId="0" fontId="5" fillId="0" borderId="0" xfId="2" applyFont="1" applyAlignment="1">
      <alignment vertical="center" wrapText="1"/>
    </xf>
    <xf numFmtId="0" fontId="17" fillId="2" borderId="0" xfId="2" applyFont="1" applyFill="1"/>
    <xf numFmtId="0" fontId="17" fillId="0" borderId="0" xfId="2" applyFont="1"/>
    <xf numFmtId="0" fontId="17" fillId="2" borderId="0" xfId="2" applyFont="1" applyFill="1" applyAlignment="1">
      <alignment wrapText="1"/>
    </xf>
    <xf numFmtId="0" fontId="17" fillId="2" borderId="0" xfId="2" applyFont="1" applyFill="1" applyAlignment="1">
      <alignment vertical="center"/>
    </xf>
    <xf numFmtId="0" fontId="21" fillId="2" borderId="0" xfId="2" applyFont="1" applyFill="1"/>
    <xf numFmtId="0" fontId="17" fillId="0" borderId="16" xfId="2" applyFont="1" applyBorder="1" applyAlignment="1">
      <alignment vertical="center" wrapText="1"/>
    </xf>
    <xf numFmtId="0" fontId="17" fillId="0" borderId="17" xfId="2" applyFont="1" applyBorder="1" applyAlignment="1">
      <alignment vertical="center" wrapText="1"/>
    </xf>
    <xf numFmtId="0" fontId="17" fillId="2" borderId="16" xfId="2" applyFont="1" applyFill="1" applyBorder="1" applyAlignment="1">
      <alignment vertical="center" wrapText="1"/>
    </xf>
    <xf numFmtId="0" fontId="17" fillId="2" borderId="17" xfId="2" applyFont="1" applyFill="1" applyBorder="1" applyAlignment="1">
      <alignment vertical="center" wrapText="1"/>
    </xf>
    <xf numFmtId="0" fontId="17" fillId="2" borderId="12" xfId="2" applyFont="1" applyFill="1" applyBorder="1"/>
    <xf numFmtId="0" fontId="17" fillId="0" borderId="18" xfId="2" applyFont="1" applyBorder="1" applyAlignment="1">
      <alignment vertical="center" wrapText="1"/>
    </xf>
    <xf numFmtId="0" fontId="17" fillId="0" borderId="20" xfId="2" applyFont="1" applyBorder="1" applyAlignment="1">
      <alignment vertical="center" wrapText="1"/>
    </xf>
    <xf numFmtId="0" fontId="17" fillId="2" borderId="18" xfId="2" applyFont="1" applyFill="1" applyBorder="1" applyAlignment="1">
      <alignment vertical="center" wrapText="1"/>
    </xf>
    <xf numFmtId="0" fontId="17" fillId="0" borderId="29" xfId="2" applyFont="1" applyBorder="1" applyAlignment="1">
      <alignment horizontal="center" vertical="center" wrapText="1"/>
    </xf>
    <xf numFmtId="0" fontId="17" fillId="2" borderId="30" xfId="2" applyFont="1" applyFill="1" applyBorder="1" applyAlignment="1">
      <alignment horizontal="center" vertical="center" wrapText="1"/>
    </xf>
    <xf numFmtId="0" fontId="17" fillId="0" borderId="14" xfId="2" applyFont="1" applyBorder="1" applyAlignment="1">
      <alignment vertical="top" wrapText="1"/>
    </xf>
    <xf numFmtId="2" fontId="17" fillId="2" borderId="12" xfId="2" applyNumberFormat="1" applyFont="1" applyFill="1" applyBorder="1" applyAlignment="1">
      <alignment horizontal="center" vertical="center" wrapText="1"/>
    </xf>
    <xf numFmtId="2" fontId="17" fillId="2" borderId="17" xfId="2" applyNumberFormat="1" applyFont="1" applyFill="1" applyBorder="1" applyAlignment="1">
      <alignment horizontal="center" vertical="center" wrapText="1"/>
    </xf>
    <xf numFmtId="0" fontId="17" fillId="0" borderId="19" xfId="2" applyFont="1" applyBorder="1" applyAlignment="1">
      <alignment vertical="top" wrapText="1"/>
    </xf>
    <xf numFmtId="0" fontId="17" fillId="0" borderId="19" xfId="2" applyFont="1" applyBorder="1" applyAlignment="1">
      <alignment horizontal="center" vertical="center" wrapText="1"/>
    </xf>
    <xf numFmtId="2" fontId="17" fillId="2" borderId="19" xfId="2" applyNumberFormat="1" applyFont="1" applyFill="1" applyBorder="1" applyAlignment="1">
      <alignment horizontal="center" vertical="center" wrapText="1"/>
    </xf>
    <xf numFmtId="0" fontId="17" fillId="2" borderId="19" xfId="2" applyFont="1" applyFill="1" applyBorder="1" applyAlignment="1">
      <alignment horizontal="center" vertical="center" wrapText="1"/>
    </xf>
    <xf numFmtId="2" fontId="17" fillId="2" borderId="20" xfId="2" applyNumberFormat="1" applyFont="1" applyFill="1" applyBorder="1" applyAlignment="1">
      <alignment horizontal="center" vertical="center" wrapText="1"/>
    </xf>
    <xf numFmtId="0" fontId="1" fillId="2" borderId="0" xfId="2" applyFill="1"/>
    <xf numFmtId="0" fontId="5" fillId="2" borderId="0" xfId="2" applyFont="1" applyFill="1" applyAlignment="1">
      <alignment vertical="center" wrapText="1"/>
    </xf>
    <xf numFmtId="0" fontId="5" fillId="2" borderId="17" xfId="2" applyFont="1" applyFill="1" applyBorder="1" applyAlignment="1">
      <alignment vertical="center" wrapText="1"/>
    </xf>
    <xf numFmtId="0" fontId="17" fillId="2" borderId="12" xfId="2" applyFont="1" applyFill="1" applyBorder="1" applyAlignment="1">
      <alignment vertical="center" textRotation="90" wrapText="1"/>
    </xf>
    <xf numFmtId="0" fontId="21" fillId="2" borderId="12" xfId="2" applyFont="1" applyFill="1" applyBorder="1" applyAlignment="1">
      <alignment horizontal="center" vertical="center" wrapText="1"/>
    </xf>
    <xf numFmtId="0" fontId="17" fillId="2" borderId="12" xfId="2" applyFont="1" applyFill="1" applyBorder="1" applyAlignment="1">
      <alignment vertical="top" wrapText="1"/>
    </xf>
    <xf numFmtId="0" fontId="17" fillId="2" borderId="12" xfId="2" applyFont="1" applyFill="1" applyBorder="1" applyAlignment="1">
      <alignment wrapText="1"/>
    </xf>
    <xf numFmtId="0" fontId="17" fillId="2" borderId="11" xfId="2" applyFont="1" applyFill="1" applyBorder="1"/>
    <xf numFmtId="0" fontId="5" fillId="2" borderId="2" xfId="2" applyFont="1" applyFill="1" applyBorder="1" applyAlignment="1">
      <alignment horizontal="center" vertical="center" wrapText="1"/>
    </xf>
    <xf numFmtId="0" fontId="5" fillId="2" borderId="30" xfId="2" applyFont="1" applyFill="1" applyBorder="1" applyAlignment="1">
      <alignment horizontal="center" vertical="center" wrapText="1"/>
    </xf>
    <xf numFmtId="0" fontId="5" fillId="2" borderId="31" xfId="2" applyFont="1" applyFill="1" applyBorder="1" applyAlignment="1">
      <alignment horizontal="center" vertical="center" wrapText="1"/>
    </xf>
    <xf numFmtId="0" fontId="19" fillId="2" borderId="12" xfId="2" applyFont="1" applyFill="1" applyBorder="1"/>
    <xf numFmtId="0" fontId="17" fillId="2" borderId="12" xfId="2" applyFont="1" applyFill="1" applyBorder="1" applyAlignment="1">
      <alignment vertical="center"/>
    </xf>
    <xf numFmtId="0" fontId="5" fillId="2" borderId="0" xfId="2" applyFont="1" applyFill="1" applyAlignment="1">
      <alignment horizontal="center" vertical="center" wrapText="1"/>
    </xf>
    <xf numFmtId="0" fontId="17" fillId="2" borderId="20" xfId="2" applyFont="1" applyFill="1" applyBorder="1" applyAlignment="1">
      <alignment vertical="center" wrapText="1"/>
    </xf>
    <xf numFmtId="0" fontId="17" fillId="2" borderId="14" xfId="2" applyFont="1" applyFill="1" applyBorder="1" applyAlignment="1">
      <alignment vertical="top" wrapText="1"/>
    </xf>
    <xf numFmtId="0" fontId="17" fillId="2" borderId="19" xfId="2" applyFont="1" applyFill="1" applyBorder="1" applyAlignment="1">
      <alignment vertical="top" wrapText="1"/>
    </xf>
    <xf numFmtId="0" fontId="17" fillId="2" borderId="38" xfId="2" applyFont="1" applyFill="1" applyBorder="1"/>
    <xf numFmtId="0" fontId="17" fillId="2" borderId="39" xfId="2" applyFont="1" applyFill="1" applyBorder="1"/>
    <xf numFmtId="0" fontId="17" fillId="2" borderId="39" xfId="2" applyFont="1" applyFill="1" applyBorder="1" applyAlignment="1">
      <alignment vertical="top" wrapText="1"/>
    </xf>
    <xf numFmtId="0" fontId="21" fillId="2" borderId="40" xfId="2" applyFont="1" applyFill="1" applyBorder="1" applyAlignment="1">
      <alignment vertical="top" wrapText="1"/>
    </xf>
    <xf numFmtId="0" fontId="21" fillId="2" borderId="24" xfId="2" applyFont="1" applyFill="1" applyBorder="1" applyAlignment="1">
      <alignment vertical="top" wrapText="1"/>
    </xf>
    <xf numFmtId="0" fontId="5" fillId="2" borderId="1" xfId="2" applyFont="1" applyFill="1" applyBorder="1" applyAlignment="1">
      <alignment vertical="center" wrapText="1"/>
    </xf>
    <xf numFmtId="2" fontId="17" fillId="2" borderId="12" xfId="2" applyNumberFormat="1" applyFont="1" applyFill="1" applyBorder="1"/>
    <xf numFmtId="0" fontId="5" fillId="0" borderId="1" xfId="2" applyFont="1" applyBorder="1" applyAlignment="1">
      <alignment vertical="center" wrapText="1"/>
    </xf>
    <xf numFmtId="0" fontId="17" fillId="0" borderId="0" xfId="2" applyFont="1" applyAlignment="1">
      <alignment wrapText="1"/>
    </xf>
    <xf numFmtId="0" fontId="14" fillId="0" borderId="12" xfId="1" applyFont="1" applyBorder="1"/>
    <xf numFmtId="0" fontId="17" fillId="0" borderId="16" xfId="2" applyFont="1" applyBorder="1" applyAlignment="1">
      <alignment horizontal="center" vertical="center" wrapText="1"/>
    </xf>
    <xf numFmtId="0" fontId="17" fillId="0" borderId="14" xfId="2" applyFont="1" applyBorder="1" applyAlignment="1">
      <alignment horizontal="center" vertical="top" wrapText="1"/>
    </xf>
    <xf numFmtId="0" fontId="17" fillId="0" borderId="19" xfId="2" applyFont="1" applyBorder="1" applyAlignment="1">
      <alignment horizontal="center" vertical="top" wrapText="1"/>
    </xf>
    <xf numFmtId="0" fontId="17" fillId="0" borderId="12" xfId="2" applyFont="1" applyBorder="1" applyAlignment="1">
      <alignment horizontal="center" vertical="center" wrapText="1"/>
    </xf>
    <xf numFmtId="0" fontId="17" fillId="2" borderId="12" xfId="2" applyFont="1" applyFill="1" applyBorder="1" applyAlignment="1">
      <alignment horizontal="center" vertical="center" wrapText="1"/>
    </xf>
    <xf numFmtId="0" fontId="5" fillId="2" borderId="12" xfId="2" applyFont="1" applyFill="1" applyBorder="1" applyAlignment="1">
      <alignment horizontal="center" vertical="center" wrapText="1"/>
    </xf>
    <xf numFmtId="0" fontId="5" fillId="2" borderId="29" xfId="2" applyFont="1" applyFill="1" applyBorder="1" applyAlignment="1">
      <alignment horizontal="center" vertical="center" wrapText="1"/>
    </xf>
    <xf numFmtId="0" fontId="17" fillId="2" borderId="29" xfId="2" applyFont="1" applyFill="1" applyBorder="1" applyAlignment="1">
      <alignment horizontal="center" vertical="center" wrapText="1"/>
    </xf>
    <xf numFmtId="0" fontId="17" fillId="2" borderId="16" xfId="2" applyFont="1" applyFill="1" applyBorder="1" applyAlignment="1">
      <alignment horizontal="center" vertical="center" wrapText="1"/>
    </xf>
    <xf numFmtId="0" fontId="17" fillId="2" borderId="14" xfId="2" applyFont="1" applyFill="1" applyBorder="1" applyAlignment="1">
      <alignment horizontal="center" vertical="top" wrapText="1"/>
    </xf>
    <xf numFmtId="0" fontId="17" fillId="2" borderId="19" xfId="2" applyFont="1" applyFill="1" applyBorder="1" applyAlignment="1">
      <alignment horizontal="center" vertical="top" wrapText="1"/>
    </xf>
    <xf numFmtId="0" fontId="5" fillId="2" borderId="11" xfId="2" applyFont="1" applyFill="1" applyBorder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5" fillId="0" borderId="16" xfId="2" applyFont="1" applyBorder="1" applyAlignment="1">
      <alignment horizontal="center" vertical="center" wrapText="1"/>
    </xf>
    <xf numFmtId="0" fontId="5" fillId="0" borderId="12" xfId="2" applyFont="1" applyBorder="1" applyAlignment="1">
      <alignment horizontal="center" vertical="center" wrapText="1"/>
    </xf>
    <xf numFmtId="0" fontId="5" fillId="0" borderId="11" xfId="2" applyFont="1" applyBorder="1" applyAlignment="1">
      <alignment horizontal="center" vertical="center" wrapText="1"/>
    </xf>
    <xf numFmtId="0" fontId="5" fillId="0" borderId="19" xfId="2" applyFont="1" applyBorder="1" applyAlignment="1">
      <alignment horizontal="center" vertical="center" wrapText="1"/>
    </xf>
    <xf numFmtId="0" fontId="5" fillId="0" borderId="29" xfId="2" applyFont="1" applyBorder="1" applyAlignment="1">
      <alignment horizontal="center" vertical="center" wrapText="1"/>
    </xf>
    <xf numFmtId="0" fontId="5" fillId="2" borderId="12" xfId="2" applyFont="1" applyFill="1" applyBorder="1" applyAlignment="1">
      <alignment horizontal="center" vertical="center" wrapText="1"/>
    </xf>
    <xf numFmtId="0" fontId="17" fillId="2" borderId="12" xfId="2" applyFont="1" applyFill="1" applyBorder="1" applyAlignment="1">
      <alignment horizontal="center" vertical="center" wrapText="1"/>
    </xf>
    <xf numFmtId="0" fontId="19" fillId="0" borderId="12" xfId="1" applyFont="1" applyBorder="1" applyAlignment="1">
      <alignment horizontal="center" vertical="center"/>
    </xf>
    <xf numFmtId="0" fontId="17" fillId="2" borderId="9" xfId="2" applyFont="1" applyFill="1" applyBorder="1"/>
    <xf numFmtId="0" fontId="21" fillId="2" borderId="12" xfId="2" applyFont="1" applyFill="1" applyBorder="1" applyAlignment="1">
      <alignment vertical="top" wrapText="1"/>
    </xf>
    <xf numFmtId="0" fontId="5" fillId="2" borderId="12" xfId="2" applyFont="1" applyFill="1" applyBorder="1" applyAlignment="1">
      <alignment vertical="center" wrapText="1"/>
    </xf>
    <xf numFmtId="0" fontId="5" fillId="2" borderId="9" xfId="2" applyFont="1" applyFill="1" applyBorder="1" applyAlignment="1">
      <alignment vertical="center" wrapText="1"/>
    </xf>
    <xf numFmtId="0" fontId="23" fillId="2" borderId="0" xfId="2" applyFont="1" applyFill="1"/>
    <xf numFmtId="0" fontId="17" fillId="2" borderId="0" xfId="2" applyFont="1" applyFill="1" applyAlignment="1">
      <alignment vertical="top" wrapText="1"/>
    </xf>
    <xf numFmtId="0" fontId="24" fillId="2" borderId="12" xfId="2" applyFont="1" applyFill="1" applyBorder="1" applyAlignment="1">
      <alignment horizontal="center" vertical="center" wrapText="1"/>
    </xf>
    <xf numFmtId="0" fontId="17" fillId="0" borderId="12" xfId="2" applyFont="1" applyBorder="1"/>
    <xf numFmtId="0" fontId="17" fillId="0" borderId="12" xfId="2" applyFont="1" applyBorder="1" applyAlignment="1">
      <alignment vertical="center" textRotation="90" wrapText="1"/>
    </xf>
    <xf numFmtId="0" fontId="5" fillId="0" borderId="9" xfId="2" applyFont="1" applyBorder="1" applyAlignment="1">
      <alignment vertical="center" wrapText="1"/>
    </xf>
    <xf numFmtId="0" fontId="17" fillId="0" borderId="9" xfId="2" applyFont="1" applyBorder="1"/>
    <xf numFmtId="0" fontId="24" fillId="2" borderId="12" xfId="2" applyFont="1" applyFill="1" applyBorder="1"/>
    <xf numFmtId="0" fontId="25" fillId="2" borderId="0" xfId="2" applyFont="1" applyFill="1"/>
    <xf numFmtId="2" fontId="17" fillId="2" borderId="0" xfId="2" applyNumberFormat="1" applyFont="1" applyFill="1"/>
    <xf numFmtId="0" fontId="17" fillId="0" borderId="0" xfId="2" applyFont="1" applyAlignment="1">
      <alignment vertical="center"/>
    </xf>
    <xf numFmtId="0" fontId="21" fillId="0" borderId="0" xfId="2" applyFont="1"/>
    <xf numFmtId="0" fontId="17" fillId="0" borderId="30" xfId="2" applyFont="1" applyBorder="1" applyAlignment="1">
      <alignment horizontal="center" vertical="center" wrapText="1"/>
    </xf>
    <xf numFmtId="2" fontId="17" fillId="0" borderId="12" xfId="2" applyNumberFormat="1" applyFont="1" applyBorder="1" applyAlignment="1">
      <alignment horizontal="center" vertical="center" wrapText="1"/>
    </xf>
    <xf numFmtId="2" fontId="17" fillId="0" borderId="17" xfId="2" applyNumberFormat="1" applyFont="1" applyBorder="1" applyAlignment="1">
      <alignment horizontal="center" vertical="center" wrapText="1"/>
    </xf>
    <xf numFmtId="2" fontId="17" fillId="0" borderId="19" xfId="2" applyNumberFormat="1" applyFont="1" applyBorder="1" applyAlignment="1">
      <alignment horizontal="center" vertical="center" wrapText="1"/>
    </xf>
    <xf numFmtId="2" fontId="17" fillId="0" borderId="20" xfId="2" applyNumberFormat="1" applyFont="1" applyBorder="1" applyAlignment="1">
      <alignment horizontal="center" vertical="center" wrapText="1"/>
    </xf>
    <xf numFmtId="0" fontId="1" fillId="0" borderId="0" xfId="2"/>
    <xf numFmtId="0" fontId="17" fillId="0" borderId="0" xfId="2" applyFont="1" applyAlignment="1">
      <alignment vertical="top" wrapText="1"/>
    </xf>
    <xf numFmtId="0" fontId="21" fillId="0" borderId="24" xfId="2" applyFont="1" applyBorder="1" applyAlignment="1">
      <alignment vertical="top" wrapText="1"/>
    </xf>
    <xf numFmtId="0" fontId="24" fillId="0" borderId="12" xfId="2" applyFont="1" applyBorder="1" applyAlignment="1">
      <alignment horizontal="center" vertical="center" wrapText="1"/>
    </xf>
    <xf numFmtId="0" fontId="21" fillId="0" borderId="12" xfId="2" applyFont="1" applyBorder="1" applyAlignment="1">
      <alignment horizontal="center" vertical="center" wrapText="1"/>
    </xf>
    <xf numFmtId="0" fontId="17" fillId="0" borderId="12" xfId="2" applyFont="1" applyBorder="1" applyAlignment="1">
      <alignment wrapText="1"/>
    </xf>
    <xf numFmtId="0" fontId="17" fillId="0" borderId="25" xfId="2" applyFont="1" applyBorder="1"/>
    <xf numFmtId="0" fontId="23" fillId="0" borderId="0" xfId="2" applyFont="1"/>
    <xf numFmtId="0" fontId="17" fillId="0" borderId="12" xfId="2" applyFont="1" applyBorder="1" applyAlignment="1">
      <alignment vertical="center"/>
    </xf>
    <xf numFmtId="0" fontId="17" fillId="0" borderId="25" xfId="2" applyFont="1" applyBorder="1" applyAlignment="1">
      <alignment wrapText="1"/>
    </xf>
    <xf numFmtId="0" fontId="25" fillId="0" borderId="0" xfId="2" applyFont="1"/>
    <xf numFmtId="0" fontId="17" fillId="2" borderId="12" xfId="2" applyFont="1" applyFill="1" applyBorder="1" applyAlignment="1">
      <alignment horizontal="center" vertical="center" wrapText="1"/>
    </xf>
    <xf numFmtId="0" fontId="17" fillId="2" borderId="12" xfId="2" applyFont="1" applyFill="1" applyBorder="1" applyAlignment="1">
      <alignment horizontal="center" wrapText="1"/>
    </xf>
    <xf numFmtId="0" fontId="5" fillId="2" borderId="12" xfId="2" applyFont="1" applyFill="1" applyBorder="1" applyAlignment="1">
      <alignment horizontal="center" vertical="center" wrapText="1"/>
    </xf>
    <xf numFmtId="0" fontId="17" fillId="2" borderId="12" xfId="2" applyFont="1" applyFill="1" applyBorder="1" applyAlignment="1">
      <alignment horizontal="center" vertical="center" textRotation="90"/>
    </xf>
    <xf numFmtId="0" fontId="17" fillId="2" borderId="12" xfId="2" applyFont="1" applyFill="1" applyBorder="1" applyAlignment="1">
      <alignment horizontal="center" vertical="center" textRotation="90" wrapText="1"/>
    </xf>
    <xf numFmtId="0" fontId="5" fillId="2" borderId="29" xfId="2" applyFont="1" applyFill="1" applyBorder="1" applyAlignment="1">
      <alignment horizontal="center" vertical="center" wrapText="1"/>
    </xf>
    <xf numFmtId="0" fontId="19" fillId="0" borderId="0" xfId="2" applyFont="1"/>
    <xf numFmtId="0" fontId="19" fillId="0" borderId="0" xfId="2" applyFont="1" applyAlignment="1">
      <alignment wrapText="1"/>
    </xf>
    <xf numFmtId="0" fontId="26" fillId="0" borderId="0" xfId="2" applyFont="1"/>
    <xf numFmtId="0" fontId="27" fillId="0" borderId="0" xfId="2" applyFont="1" applyAlignment="1">
      <alignment wrapText="1"/>
    </xf>
    <xf numFmtId="0" fontId="19" fillId="0" borderId="16" xfId="2" applyFont="1" applyBorder="1" applyAlignment="1">
      <alignment horizontal="center" vertical="center" wrapText="1"/>
    </xf>
    <xf numFmtId="0" fontId="19" fillId="0" borderId="12" xfId="2" applyFont="1" applyBorder="1" applyAlignment="1">
      <alignment horizontal="center" vertical="center" wrapText="1"/>
    </xf>
    <xf numFmtId="0" fontId="19" fillId="0" borderId="9" xfId="2" applyFont="1" applyBorder="1" applyAlignment="1">
      <alignment horizontal="center" vertical="center" wrapText="1"/>
    </xf>
    <xf numFmtId="0" fontId="19" fillId="0" borderId="17" xfId="2" applyFont="1" applyBorder="1" applyAlignment="1">
      <alignment horizontal="center" vertical="center" wrapText="1"/>
    </xf>
    <xf numFmtId="0" fontId="19" fillId="0" borderId="14" xfId="2" applyFont="1" applyBorder="1" applyAlignment="1">
      <alignment horizontal="center" vertical="top" wrapText="1"/>
    </xf>
    <xf numFmtId="0" fontId="19" fillId="0" borderId="42" xfId="2" applyFont="1" applyBorder="1" applyAlignment="1">
      <alignment vertical="top" wrapText="1"/>
    </xf>
    <xf numFmtId="3" fontId="19" fillId="3" borderId="16" xfId="2" applyNumberFormat="1" applyFont="1" applyFill="1" applyBorder="1" applyAlignment="1">
      <alignment horizontal="center" vertical="center" wrapText="1"/>
    </xf>
    <xf numFmtId="3" fontId="19" fillId="0" borderId="12" xfId="2" applyNumberFormat="1" applyFont="1" applyBorder="1" applyAlignment="1">
      <alignment horizontal="center" vertical="center" wrapText="1"/>
    </xf>
    <xf numFmtId="2" fontId="19" fillId="0" borderId="9" xfId="2" applyNumberFormat="1" applyFont="1" applyBorder="1" applyAlignment="1">
      <alignment horizontal="center" vertical="center" wrapText="1"/>
    </xf>
    <xf numFmtId="2" fontId="19" fillId="0" borderId="17" xfId="2" applyNumberFormat="1" applyFont="1" applyBorder="1" applyAlignment="1">
      <alignment horizontal="center" vertical="center" wrapText="1"/>
    </xf>
    <xf numFmtId="0" fontId="19" fillId="0" borderId="19" xfId="2" applyFont="1" applyBorder="1" applyAlignment="1">
      <alignment horizontal="center" vertical="top" wrapText="1"/>
    </xf>
    <xf numFmtId="0" fontId="19" fillId="0" borderId="43" xfId="2" applyFont="1" applyBorder="1" applyAlignment="1">
      <alignment vertical="top" wrapText="1"/>
    </xf>
    <xf numFmtId="164" fontId="19" fillId="0" borderId="12" xfId="2" applyNumberFormat="1" applyFont="1" applyBorder="1" applyAlignment="1">
      <alignment horizontal="center" vertical="center" wrapText="1"/>
    </xf>
    <xf numFmtId="2" fontId="19" fillId="0" borderId="12" xfId="2" applyNumberFormat="1" applyFont="1" applyBorder="1" applyAlignment="1">
      <alignment horizontal="center" vertical="center" wrapText="1"/>
    </xf>
    <xf numFmtId="3" fontId="19" fillId="3" borderId="18" xfId="2" applyNumberFormat="1" applyFont="1" applyFill="1" applyBorder="1" applyAlignment="1">
      <alignment horizontal="center" vertical="center" wrapText="1"/>
    </xf>
    <xf numFmtId="3" fontId="19" fillId="0" borderId="19" xfId="2" applyNumberFormat="1" applyFont="1" applyBorder="1" applyAlignment="1">
      <alignment horizontal="center" vertical="center" wrapText="1"/>
    </xf>
    <xf numFmtId="2" fontId="19" fillId="0" borderId="19" xfId="2" applyNumberFormat="1" applyFont="1" applyBorder="1" applyAlignment="1">
      <alignment horizontal="center" vertical="center" wrapText="1"/>
    </xf>
    <xf numFmtId="2" fontId="19" fillId="0" borderId="43" xfId="2" applyNumberFormat="1" applyFont="1" applyBorder="1" applyAlignment="1">
      <alignment horizontal="center" vertical="center" wrapText="1"/>
    </xf>
    <xf numFmtId="2" fontId="19" fillId="0" borderId="20" xfId="2" applyNumberFormat="1" applyFont="1" applyBorder="1" applyAlignment="1">
      <alignment horizontal="center" vertical="center" wrapText="1"/>
    </xf>
    <xf numFmtId="0" fontId="19" fillId="0" borderId="12" xfId="2" applyFont="1" applyBorder="1" applyAlignment="1">
      <alignment horizontal="center" vertical="top" wrapText="1"/>
    </xf>
    <xf numFmtId="0" fontId="19" fillId="0" borderId="12" xfId="2" applyFont="1" applyBorder="1" applyAlignment="1">
      <alignment vertical="top" wrapText="1"/>
    </xf>
    <xf numFmtId="4" fontId="19" fillId="0" borderId="12" xfId="2" applyNumberFormat="1" applyFont="1" applyBorder="1" applyAlignment="1">
      <alignment horizontal="center" vertical="center" wrapText="1"/>
    </xf>
    <xf numFmtId="4" fontId="19" fillId="0" borderId="17" xfId="2" applyNumberFormat="1" applyFont="1" applyBorder="1" applyAlignment="1">
      <alignment horizontal="center" vertical="center" wrapText="1"/>
    </xf>
    <xf numFmtId="0" fontId="19" fillId="0" borderId="19" xfId="2" applyFont="1" applyBorder="1" applyAlignment="1">
      <alignment vertical="top" wrapText="1"/>
    </xf>
    <xf numFmtId="0" fontId="19" fillId="0" borderId="19" xfId="2" applyFont="1" applyBorder="1" applyAlignment="1">
      <alignment horizontal="center" vertical="center" wrapText="1"/>
    </xf>
    <xf numFmtId="4" fontId="19" fillId="0" borderId="19" xfId="2" applyNumberFormat="1" applyFont="1" applyBorder="1" applyAlignment="1">
      <alignment horizontal="center" vertical="center" wrapText="1"/>
    </xf>
    <xf numFmtId="4" fontId="19" fillId="0" borderId="20" xfId="2" applyNumberFormat="1" applyFont="1" applyBorder="1" applyAlignment="1">
      <alignment horizontal="center" vertical="center" wrapText="1"/>
    </xf>
    <xf numFmtId="0" fontId="28" fillId="0" borderId="0" xfId="2" applyFont="1"/>
    <xf numFmtId="0" fontId="9" fillId="0" borderId="0" xfId="1" applyFont="1" applyAlignment="1">
      <alignment horizontal="right" vertical="center"/>
    </xf>
    <xf numFmtId="0" fontId="9" fillId="0" borderId="0" xfId="1" applyFont="1" applyAlignment="1">
      <alignment horizontal="justify" vertical="center"/>
    </xf>
    <xf numFmtId="0" fontId="29" fillId="0" borderId="0" xfId="1" applyFont="1" applyAlignment="1">
      <alignment horizontal="justify" vertical="center"/>
    </xf>
    <xf numFmtId="0" fontId="27" fillId="0" borderId="0" xfId="1" applyFont="1"/>
    <xf numFmtId="0" fontId="9" fillId="0" borderId="0" xfId="1" applyFont="1" applyAlignment="1">
      <alignment vertical="center"/>
    </xf>
    <xf numFmtId="0" fontId="9" fillId="0" borderId="48" xfId="1" applyFont="1" applyBorder="1" applyAlignment="1">
      <alignment horizontal="center" vertical="center" wrapText="1"/>
    </xf>
    <xf numFmtId="0" fontId="9" fillId="0" borderId="40" xfId="1" applyFont="1" applyBorder="1" applyAlignment="1">
      <alignment horizontal="center" vertical="center" wrapText="1"/>
    </xf>
    <xf numFmtId="0" fontId="9" fillId="0" borderId="49" xfId="1" applyFont="1" applyBorder="1" applyAlignment="1">
      <alignment horizontal="center" vertical="center" wrapText="1"/>
    </xf>
    <xf numFmtId="0" fontId="9" fillId="0" borderId="50" xfId="1" applyFont="1" applyBorder="1" applyAlignment="1">
      <alignment horizontal="center" vertical="center" wrapText="1"/>
    </xf>
    <xf numFmtId="0" fontId="9" fillId="0" borderId="50" xfId="1" applyFont="1" applyBorder="1" applyAlignment="1">
      <alignment vertical="center" wrapText="1"/>
    </xf>
    <xf numFmtId="4" fontId="9" fillId="0" borderId="50" xfId="1" applyNumberFormat="1" applyFont="1" applyBorder="1" applyAlignment="1">
      <alignment vertical="center" wrapText="1"/>
    </xf>
    <xf numFmtId="0" fontId="5" fillId="2" borderId="12" xfId="2" applyFont="1" applyFill="1" applyBorder="1" applyAlignment="1">
      <alignment horizontal="center" vertical="center" wrapText="1"/>
    </xf>
    <xf numFmtId="0" fontId="17" fillId="0" borderId="12" xfId="2" applyFont="1" applyBorder="1" applyAlignment="1">
      <alignment horizontal="center" wrapText="1"/>
    </xf>
    <xf numFmtId="0" fontId="5" fillId="0" borderId="12" xfId="2" applyFont="1" applyBorder="1" applyAlignment="1">
      <alignment horizontal="center" vertical="center" wrapText="1"/>
    </xf>
    <xf numFmtId="0" fontId="5" fillId="0" borderId="19" xfId="2" applyFont="1" applyBorder="1" applyAlignment="1">
      <alignment horizontal="center" vertical="center" wrapText="1"/>
    </xf>
    <xf numFmtId="0" fontId="5" fillId="0" borderId="29" xfId="2" applyFont="1" applyBorder="1" applyAlignment="1">
      <alignment horizontal="center" vertical="center" wrapText="1"/>
    </xf>
    <xf numFmtId="0" fontId="17" fillId="2" borderId="0" xfId="2" applyFont="1" applyFill="1" applyBorder="1"/>
    <xf numFmtId="0" fontId="19" fillId="2" borderId="0" xfId="2" applyFont="1" applyFill="1" applyBorder="1" applyAlignment="1">
      <alignment horizontal="center"/>
    </xf>
    <xf numFmtId="0" fontId="19" fillId="2" borderId="0" xfId="2" applyFont="1" applyFill="1" applyBorder="1" applyAlignment="1">
      <alignment horizontal="center"/>
    </xf>
    <xf numFmtId="2" fontId="19" fillId="2" borderId="0" xfId="2" applyNumberFormat="1" applyFont="1" applyFill="1" applyBorder="1" applyAlignment="1">
      <alignment horizontal="center"/>
    </xf>
    <xf numFmtId="0" fontId="19" fillId="2" borderId="12" xfId="2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4" fontId="19" fillId="2" borderId="16" xfId="0" applyNumberFormat="1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4" fontId="19" fillId="2" borderId="12" xfId="0" applyNumberFormat="1" applyFont="1" applyFill="1" applyBorder="1" applyAlignment="1">
      <alignment horizontal="center" vertical="center" wrapText="1"/>
    </xf>
    <xf numFmtId="0" fontId="19" fillId="2" borderId="17" xfId="0" applyFont="1" applyFill="1" applyBorder="1" applyAlignment="1">
      <alignment horizontal="center" vertical="center" wrapText="1"/>
    </xf>
    <xf numFmtId="4" fontId="19" fillId="2" borderId="11" xfId="0" applyNumberFormat="1" applyFont="1" applyFill="1" applyBorder="1" applyAlignment="1">
      <alignment horizontal="center" vertical="center" wrapText="1"/>
    </xf>
    <xf numFmtId="4" fontId="19" fillId="2" borderId="16" xfId="0" applyNumberFormat="1" applyFont="1" applyFill="1" applyBorder="1" applyAlignment="1">
      <alignment vertical="center" wrapText="1"/>
    </xf>
    <xf numFmtId="4" fontId="19" fillId="2" borderId="12" xfId="0" applyNumberFormat="1" applyFont="1" applyFill="1" applyBorder="1" applyAlignment="1">
      <alignment vertical="center" wrapText="1"/>
    </xf>
    <xf numFmtId="4" fontId="19" fillId="2" borderId="17" xfId="0" applyNumberFormat="1" applyFont="1" applyFill="1" applyBorder="1" applyAlignment="1">
      <alignment vertical="center" wrapText="1"/>
    </xf>
    <xf numFmtId="4" fontId="19" fillId="2" borderId="11" xfId="0" applyNumberFormat="1" applyFont="1" applyFill="1" applyBorder="1" applyAlignment="1">
      <alignment horizontal="right" vertical="center" wrapText="1"/>
    </xf>
    <xf numFmtId="4" fontId="19" fillId="2" borderId="17" xfId="0" applyNumberFormat="1" applyFont="1" applyFill="1" applyBorder="1" applyAlignment="1">
      <alignment horizontal="center" vertical="center" wrapText="1"/>
    </xf>
    <xf numFmtId="4" fontId="19" fillId="2" borderId="18" xfId="0" applyNumberFormat="1" applyFont="1" applyFill="1" applyBorder="1" applyAlignment="1">
      <alignment vertical="center" wrapText="1"/>
    </xf>
    <xf numFmtId="4" fontId="19" fillId="2" borderId="19" xfId="0" applyNumberFormat="1" applyFont="1" applyFill="1" applyBorder="1" applyAlignment="1">
      <alignment vertical="center" wrapText="1"/>
    </xf>
    <xf numFmtId="4" fontId="19" fillId="2" borderId="20" xfId="0" applyNumberFormat="1" applyFont="1" applyFill="1" applyBorder="1" applyAlignment="1">
      <alignment vertical="center" wrapText="1"/>
    </xf>
    <xf numFmtId="4" fontId="19" fillId="2" borderId="51" xfId="0" applyNumberFormat="1" applyFont="1" applyFill="1" applyBorder="1" applyAlignment="1">
      <alignment horizontal="right" vertical="center" wrapText="1"/>
    </xf>
    <xf numFmtId="0" fontId="19" fillId="2" borderId="16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4" fontId="19" fillId="2" borderId="9" xfId="0" applyNumberFormat="1" applyFont="1" applyFill="1" applyBorder="1" applyAlignment="1">
      <alignment vertical="center" wrapText="1"/>
    </xf>
    <xf numFmtId="4" fontId="19" fillId="2" borderId="16" xfId="0" applyNumberFormat="1" applyFont="1" applyFill="1" applyBorder="1" applyAlignment="1">
      <alignment horizontal="right" vertical="center" wrapText="1"/>
    </xf>
    <xf numFmtId="4" fontId="19" fillId="2" borderId="9" xfId="0" applyNumberFormat="1" applyFont="1" applyFill="1" applyBorder="1" applyAlignment="1">
      <alignment horizontal="center" vertical="center" wrapText="1"/>
    </xf>
    <xf numFmtId="4" fontId="19" fillId="2" borderId="43" xfId="0" applyNumberFormat="1" applyFont="1" applyFill="1" applyBorder="1" applyAlignment="1">
      <alignment vertical="center" wrapText="1"/>
    </xf>
    <xf numFmtId="4" fontId="19" fillId="2" borderId="18" xfId="0" applyNumberFormat="1" applyFont="1" applyFill="1" applyBorder="1" applyAlignment="1">
      <alignment horizontal="right" vertical="center" wrapText="1"/>
    </xf>
    <xf numFmtId="0" fontId="15" fillId="0" borderId="0" xfId="1" applyFont="1" applyAlignment="1">
      <alignment horizontal="center" vertical="center" wrapText="1"/>
    </xf>
    <xf numFmtId="0" fontId="16" fillId="0" borderId="0" xfId="1" applyFont="1" applyAlignment="1">
      <alignment horizontal="center" vertical="center" wrapText="1"/>
    </xf>
    <xf numFmtId="0" fontId="14" fillId="0" borderId="12" xfId="1" applyFont="1" applyBorder="1" applyAlignment="1">
      <alignment horizontal="center" vertical="center" wrapText="1"/>
    </xf>
    <xf numFmtId="0" fontId="14" fillId="0" borderId="12" xfId="1" applyFont="1" applyBorder="1"/>
    <xf numFmtId="0" fontId="8" fillId="0" borderId="6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2" xfId="0" applyFont="1" applyBorder="1" applyAlignment="1">
      <alignment horizontal="left"/>
    </xf>
    <xf numFmtId="3" fontId="8" fillId="0" borderId="12" xfId="0" applyNumberFormat="1" applyFont="1" applyBorder="1" applyAlignment="1">
      <alignment horizontal="center" vertical="center"/>
    </xf>
    <xf numFmtId="164" fontId="8" fillId="0" borderId="12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left" wrapText="1"/>
    </xf>
    <xf numFmtId="3" fontId="8" fillId="0" borderId="8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3" fontId="8" fillId="0" borderId="7" xfId="0" applyNumberFormat="1" applyFont="1" applyBorder="1" applyAlignment="1">
      <alignment horizontal="center" vertical="center"/>
    </xf>
    <xf numFmtId="3" fontId="8" fillId="0" borderId="4" xfId="0" applyNumberFormat="1" applyFont="1" applyBorder="1" applyAlignment="1">
      <alignment horizontal="center" vertical="center"/>
    </xf>
    <xf numFmtId="3" fontId="8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19" fillId="0" borderId="13" xfId="2" applyFont="1" applyBorder="1" applyAlignment="1">
      <alignment horizontal="center" textRotation="90" wrapText="1"/>
    </xf>
    <xf numFmtId="0" fontId="19" fillId="0" borderId="18" xfId="2" applyFont="1" applyBorder="1" applyAlignment="1">
      <alignment horizontal="center" textRotation="90" wrapText="1"/>
    </xf>
    <xf numFmtId="0" fontId="26" fillId="0" borderId="0" xfId="2" applyFont="1" applyAlignment="1">
      <alignment horizontal="center" vertical="center" wrapText="1"/>
    </xf>
    <xf numFmtId="0" fontId="19" fillId="0" borderId="13" xfId="2" applyFont="1" applyBorder="1" applyAlignment="1">
      <alignment horizontal="center"/>
    </xf>
    <xf numFmtId="0" fontId="19" fillId="0" borderId="16" xfId="2" applyFont="1" applyBorder="1" applyAlignment="1">
      <alignment horizontal="center"/>
    </xf>
    <xf numFmtId="0" fontId="19" fillId="0" borderId="18" xfId="2" applyFont="1" applyBorder="1" applyAlignment="1">
      <alignment horizontal="center"/>
    </xf>
    <xf numFmtId="0" fontId="19" fillId="0" borderId="14" xfId="2" applyFont="1" applyBorder="1" applyAlignment="1">
      <alignment horizontal="center" vertical="top" wrapText="1"/>
    </xf>
    <xf numFmtId="0" fontId="19" fillId="0" borderId="12" xfId="2" applyFont="1" applyBorder="1" applyAlignment="1">
      <alignment horizontal="center" vertical="top" wrapText="1"/>
    </xf>
    <xf numFmtId="0" fontId="19" fillId="0" borderId="19" xfId="2" applyFont="1" applyBorder="1" applyAlignment="1">
      <alignment horizontal="center" vertical="top" wrapText="1"/>
    </xf>
    <xf numFmtId="0" fontId="19" fillId="0" borderId="9" xfId="2" applyFont="1" applyBorder="1" applyAlignment="1">
      <alignment horizontal="center" vertical="top" wrapText="1"/>
    </xf>
    <xf numFmtId="0" fontId="19" fillId="0" borderId="43" xfId="2" applyFont="1" applyBorder="1" applyAlignment="1">
      <alignment horizontal="center" vertical="top" wrapText="1"/>
    </xf>
    <xf numFmtId="0" fontId="19" fillId="0" borderId="23" xfId="2" applyFont="1" applyBorder="1" applyAlignment="1">
      <alignment horizontal="center" vertical="center" wrapText="1"/>
    </xf>
    <xf numFmtId="0" fontId="19" fillId="0" borderId="47" xfId="2" applyFont="1" applyBorder="1" applyAlignment="1">
      <alignment horizontal="center" vertical="center" wrapText="1"/>
    </xf>
    <xf numFmtId="0" fontId="19" fillId="0" borderId="12" xfId="2" applyFont="1" applyBorder="1" applyAlignment="1">
      <alignment horizontal="center" vertical="center" wrapText="1"/>
    </xf>
    <xf numFmtId="0" fontId="19" fillId="0" borderId="17" xfId="2" applyFont="1" applyBorder="1" applyAlignment="1">
      <alignment horizontal="center" vertical="center" wrapText="1"/>
    </xf>
    <xf numFmtId="0" fontId="19" fillId="0" borderId="16" xfId="2" applyFont="1" applyBorder="1" applyAlignment="1">
      <alignment horizontal="center" textRotation="90" wrapText="1"/>
    </xf>
    <xf numFmtId="0" fontId="19" fillId="0" borderId="14" xfId="2" applyFont="1" applyBorder="1" applyAlignment="1">
      <alignment horizontal="center" vertical="center" wrapText="1"/>
    </xf>
    <xf numFmtId="0" fontId="19" fillId="0" borderId="15" xfId="2" applyFont="1" applyBorder="1" applyAlignment="1">
      <alignment horizontal="center" vertical="center" wrapText="1"/>
    </xf>
    <xf numFmtId="0" fontId="19" fillId="0" borderId="0" xfId="2" applyFont="1" applyAlignment="1">
      <alignment horizontal="right"/>
    </xf>
    <xf numFmtId="0" fontId="30" fillId="0" borderId="0" xfId="1" applyFont="1" applyAlignment="1">
      <alignment horizontal="center" vertical="center"/>
    </xf>
    <xf numFmtId="0" fontId="29" fillId="0" borderId="0" xfId="1" applyFont="1" applyAlignment="1">
      <alignment horizontal="center" vertical="center"/>
    </xf>
    <xf numFmtId="0" fontId="14" fillId="2" borderId="12" xfId="2" applyFont="1" applyFill="1" applyBorder="1" applyAlignment="1">
      <alignment horizontal="left" vertical="center" wrapText="1"/>
    </xf>
    <xf numFmtId="0" fontId="5" fillId="2" borderId="12" xfId="2" applyFont="1" applyFill="1" applyBorder="1" applyAlignment="1">
      <alignment horizontal="center" vertical="center" wrapText="1"/>
    </xf>
    <xf numFmtId="0" fontId="21" fillId="2" borderId="12" xfId="2" applyFont="1" applyFill="1" applyBorder="1" applyAlignment="1">
      <alignment horizontal="center" vertical="top" wrapText="1"/>
    </xf>
    <xf numFmtId="0" fontId="17" fillId="2" borderId="12" xfId="2" applyFont="1" applyFill="1" applyBorder="1" applyAlignment="1">
      <alignment horizontal="center"/>
    </xf>
    <xf numFmtId="0" fontId="17" fillId="2" borderId="12" xfId="2" applyFont="1" applyFill="1" applyBorder="1" applyAlignment="1">
      <alignment horizontal="center" vertical="center" wrapText="1"/>
    </xf>
    <xf numFmtId="0" fontId="5" fillId="2" borderId="25" xfId="2" applyFont="1" applyFill="1" applyBorder="1" applyAlignment="1">
      <alignment horizontal="center" vertical="center" wrapText="1"/>
    </xf>
    <xf numFmtId="0" fontId="17" fillId="2" borderId="13" xfId="2" applyFont="1" applyFill="1" applyBorder="1" applyAlignment="1">
      <alignment horizontal="center" vertical="center"/>
    </xf>
    <xf numFmtId="0" fontId="17" fillId="2" borderId="14" xfId="2" applyFont="1" applyFill="1" applyBorder="1" applyAlignment="1">
      <alignment horizontal="center" vertical="center"/>
    </xf>
    <xf numFmtId="0" fontId="17" fillId="2" borderId="18" xfId="2" applyFont="1" applyFill="1" applyBorder="1" applyAlignment="1">
      <alignment horizontal="center" vertical="center"/>
    </xf>
    <xf numFmtId="0" fontId="17" fillId="2" borderId="19" xfId="2" applyFont="1" applyFill="1" applyBorder="1" applyAlignment="1">
      <alignment horizontal="center" vertical="center"/>
    </xf>
    <xf numFmtId="0" fontId="5" fillId="2" borderId="14" xfId="2" applyFont="1" applyFill="1" applyBorder="1" applyAlignment="1">
      <alignment horizontal="center" vertical="center" wrapText="1"/>
    </xf>
    <xf numFmtId="0" fontId="5" fillId="2" borderId="19" xfId="2" applyFont="1" applyFill="1" applyBorder="1" applyAlignment="1">
      <alignment horizontal="center" vertical="center" wrapText="1"/>
    </xf>
    <xf numFmtId="0" fontId="17" fillId="2" borderId="14" xfId="2" applyFont="1" applyFill="1" applyBorder="1" applyAlignment="1">
      <alignment horizontal="center" vertical="center" wrapText="1"/>
    </xf>
    <xf numFmtId="0" fontId="17" fillId="2" borderId="29" xfId="2" applyFont="1" applyFill="1" applyBorder="1" applyAlignment="1">
      <alignment horizontal="center" vertical="center" wrapText="1"/>
    </xf>
    <xf numFmtId="0" fontId="17" fillId="2" borderId="14" xfId="2" applyFont="1" applyFill="1" applyBorder="1" applyAlignment="1">
      <alignment horizontal="center"/>
    </xf>
    <xf numFmtId="0" fontId="17" fillId="2" borderId="15" xfId="2" applyFont="1" applyFill="1" applyBorder="1" applyAlignment="1">
      <alignment horizontal="center"/>
    </xf>
    <xf numFmtId="0" fontId="21" fillId="2" borderId="27" xfId="2" applyFont="1" applyFill="1" applyBorder="1" applyAlignment="1">
      <alignment horizontal="center" vertical="center" wrapText="1"/>
    </xf>
    <xf numFmtId="0" fontId="21" fillId="2" borderId="0" xfId="2" applyFont="1" applyFill="1" applyAlignment="1">
      <alignment horizontal="center" vertical="center" wrapText="1"/>
    </xf>
    <xf numFmtId="0" fontId="21" fillId="2" borderId="34" xfId="2" applyFont="1" applyFill="1" applyBorder="1" applyAlignment="1">
      <alignment horizontal="center" vertical="center" wrapText="1"/>
    </xf>
    <xf numFmtId="0" fontId="17" fillId="2" borderId="35" xfId="2" applyFont="1" applyFill="1" applyBorder="1" applyAlignment="1">
      <alignment horizontal="center" vertical="center"/>
    </xf>
    <xf numFmtId="0" fontId="17" fillId="2" borderId="24" xfId="2" applyFont="1" applyFill="1" applyBorder="1" applyAlignment="1">
      <alignment horizontal="center" vertical="center"/>
    </xf>
    <xf numFmtId="0" fontId="17" fillId="2" borderId="36" xfId="2" applyFont="1" applyFill="1" applyBorder="1" applyAlignment="1">
      <alignment horizontal="center" vertical="center"/>
    </xf>
    <xf numFmtId="0" fontId="17" fillId="2" borderId="6" xfId="2" applyFont="1" applyFill="1" applyBorder="1" applyAlignment="1">
      <alignment horizontal="center" vertical="center"/>
    </xf>
    <xf numFmtId="0" fontId="17" fillId="2" borderId="0" xfId="2" applyFont="1" applyFill="1" applyAlignment="1">
      <alignment horizontal="center" vertical="center"/>
    </xf>
    <xf numFmtId="0" fontId="17" fillId="2" borderId="3" xfId="2" applyFont="1" applyFill="1" applyBorder="1" applyAlignment="1">
      <alignment horizontal="center" vertical="center"/>
    </xf>
    <xf numFmtId="0" fontId="5" fillId="2" borderId="23" xfId="2" applyFont="1" applyFill="1" applyBorder="1" applyAlignment="1">
      <alignment horizontal="center" vertical="center" wrapText="1"/>
    </xf>
    <xf numFmtId="0" fontId="5" fillId="2" borderId="26" xfId="2" applyFont="1" applyFill="1" applyBorder="1" applyAlignment="1">
      <alignment horizontal="center" vertical="center" wrapText="1"/>
    </xf>
    <xf numFmtId="0" fontId="17" fillId="2" borderId="8" xfId="2" applyFont="1" applyFill="1" applyBorder="1" applyAlignment="1">
      <alignment horizontal="center" vertical="center"/>
    </xf>
    <xf numFmtId="0" fontId="17" fillId="2" borderId="2" xfId="2" applyFont="1" applyFill="1" applyBorder="1" applyAlignment="1">
      <alignment horizontal="center" vertical="center"/>
    </xf>
    <xf numFmtId="0" fontId="17" fillId="2" borderId="12" xfId="2" applyFont="1" applyFill="1" applyBorder="1" applyAlignment="1">
      <alignment horizontal="center" vertical="center" textRotation="90" wrapText="1"/>
    </xf>
    <xf numFmtId="0" fontId="17" fillId="2" borderId="12" xfId="2" applyFont="1" applyFill="1" applyBorder="1" applyAlignment="1">
      <alignment horizontal="center" vertical="center" textRotation="90"/>
    </xf>
    <xf numFmtId="0" fontId="17" fillId="2" borderId="12" xfId="2" applyFont="1" applyFill="1" applyBorder="1" applyAlignment="1">
      <alignment horizontal="center" vertical="center"/>
    </xf>
    <xf numFmtId="0" fontId="17" fillId="2" borderId="31" xfId="2" applyFont="1" applyFill="1" applyBorder="1" applyAlignment="1">
      <alignment horizontal="center" vertical="center" textRotation="90"/>
    </xf>
    <xf numFmtId="0" fontId="17" fillId="2" borderId="37" xfId="2" applyFont="1" applyFill="1" applyBorder="1" applyAlignment="1">
      <alignment horizontal="center" vertical="center" textRotation="90"/>
    </xf>
    <xf numFmtId="0" fontId="17" fillId="2" borderId="29" xfId="2" applyFont="1" applyFill="1" applyBorder="1" applyAlignment="1">
      <alignment horizontal="center" vertical="center" textRotation="90"/>
    </xf>
    <xf numFmtId="0" fontId="17" fillId="2" borderId="26" xfId="2" applyFont="1" applyFill="1" applyBorder="1" applyAlignment="1">
      <alignment horizontal="center" vertical="center" textRotation="90"/>
    </xf>
    <xf numFmtId="0" fontId="21" fillId="2" borderId="0" xfId="2" applyFont="1" applyFill="1" applyAlignment="1">
      <alignment horizontal="center" vertical="center"/>
    </xf>
    <xf numFmtId="0" fontId="21" fillId="2" borderId="27" xfId="2" applyFont="1" applyFill="1" applyBorder="1" applyAlignment="1">
      <alignment horizontal="center" vertical="top" wrapText="1"/>
    </xf>
    <xf numFmtId="0" fontId="21" fillId="2" borderId="0" xfId="2" applyFont="1" applyFill="1" applyAlignment="1">
      <alignment horizontal="center" vertical="top" wrapText="1"/>
    </xf>
    <xf numFmtId="0" fontId="5" fillId="2" borderId="13" xfId="2" applyFont="1" applyFill="1" applyBorder="1" applyAlignment="1">
      <alignment horizontal="center" vertical="center" wrapText="1"/>
    </xf>
    <xf numFmtId="0" fontId="5" fillId="2" borderId="16" xfId="2" applyFont="1" applyFill="1" applyBorder="1" applyAlignment="1">
      <alignment horizontal="center" vertical="center" wrapText="1"/>
    </xf>
    <xf numFmtId="0" fontId="5" fillId="2" borderId="35" xfId="2" applyFont="1" applyFill="1" applyBorder="1" applyAlignment="1">
      <alignment horizontal="center" vertical="center" wrapText="1"/>
    </xf>
    <xf numFmtId="0" fontId="5" fillId="2" borderId="36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5" fillId="2" borderId="15" xfId="2" applyFont="1" applyFill="1" applyBorder="1" applyAlignment="1">
      <alignment horizontal="center" vertical="center" wrapText="1"/>
    </xf>
    <xf numFmtId="0" fontId="5" fillId="2" borderId="17" xfId="2" applyFont="1" applyFill="1" applyBorder="1" applyAlignment="1">
      <alignment horizontal="center" vertical="center" wrapText="1"/>
    </xf>
    <xf numFmtId="0" fontId="5" fillId="2" borderId="44" xfId="2" applyFont="1" applyFill="1" applyBorder="1" applyAlignment="1">
      <alignment horizontal="center" vertical="center" wrapText="1"/>
    </xf>
    <xf numFmtId="0" fontId="5" fillId="2" borderId="42" xfId="2" applyFont="1" applyFill="1" applyBorder="1" applyAlignment="1">
      <alignment horizontal="center" vertical="center" wrapText="1"/>
    </xf>
    <xf numFmtId="0" fontId="5" fillId="2" borderId="45" xfId="2" applyFont="1" applyFill="1" applyBorder="1" applyAlignment="1">
      <alignment horizontal="center" vertical="center" wrapText="1"/>
    </xf>
    <xf numFmtId="0" fontId="5" fillId="2" borderId="46" xfId="2" applyFont="1" applyFill="1" applyBorder="1" applyAlignment="1">
      <alignment horizontal="center" vertical="center" wrapText="1"/>
    </xf>
    <xf numFmtId="0" fontId="17" fillId="2" borderId="24" xfId="2" applyFont="1" applyFill="1" applyBorder="1" applyAlignment="1">
      <alignment horizontal="center"/>
    </xf>
    <xf numFmtId="0" fontId="17" fillId="2" borderId="28" xfId="2" applyFont="1" applyFill="1" applyBorder="1" applyAlignment="1">
      <alignment horizontal="center"/>
    </xf>
    <xf numFmtId="0" fontId="17" fillId="2" borderId="16" xfId="2" applyFont="1" applyFill="1" applyBorder="1" applyAlignment="1">
      <alignment horizontal="center" vertical="center" textRotation="90" wrapText="1"/>
    </xf>
    <xf numFmtId="0" fontId="22" fillId="0" borderId="0" xfId="2" applyFont="1" applyAlignment="1">
      <alignment horizontal="center" vertical="center" wrapText="1"/>
    </xf>
    <xf numFmtId="0" fontId="21" fillId="0" borderId="0" xfId="2" applyFont="1" applyAlignment="1">
      <alignment horizontal="center"/>
    </xf>
    <xf numFmtId="0" fontId="21" fillId="2" borderId="24" xfId="2" applyFont="1" applyFill="1" applyBorder="1" applyAlignment="1">
      <alignment horizontal="center" vertical="top" wrapText="1"/>
    </xf>
    <xf numFmtId="0" fontId="21" fillId="2" borderId="28" xfId="2" applyFont="1" applyFill="1" applyBorder="1" applyAlignment="1">
      <alignment horizontal="center" vertical="top" wrapText="1"/>
    </xf>
    <xf numFmtId="0" fontId="21" fillId="2" borderId="41" xfId="2" applyFont="1" applyFill="1" applyBorder="1" applyAlignment="1">
      <alignment horizontal="center" vertical="top" wrapText="1"/>
    </xf>
    <xf numFmtId="0" fontId="5" fillId="2" borderId="32" xfId="2" applyFont="1" applyFill="1" applyBorder="1" applyAlignment="1">
      <alignment horizontal="center" vertical="center" wrapText="1"/>
    </xf>
    <xf numFmtId="0" fontId="17" fillId="2" borderId="25" xfId="2" applyFont="1" applyFill="1" applyBorder="1" applyAlignment="1">
      <alignment horizontal="center" wrapText="1"/>
    </xf>
    <xf numFmtId="0" fontId="17" fillId="2" borderId="12" xfId="2" applyFont="1" applyFill="1" applyBorder="1" applyAlignment="1">
      <alignment horizontal="center" wrapText="1"/>
    </xf>
    <xf numFmtId="0" fontId="5" fillId="2" borderId="33" xfId="2" applyFont="1" applyFill="1" applyBorder="1" applyAlignment="1">
      <alignment horizontal="center" vertical="center" wrapText="1"/>
    </xf>
    <xf numFmtId="0" fontId="5" fillId="2" borderId="11" xfId="2" applyFont="1" applyFill="1" applyBorder="1" applyAlignment="1">
      <alignment horizontal="center" vertical="center" wrapText="1"/>
    </xf>
    <xf numFmtId="0" fontId="17" fillId="2" borderId="17" xfId="2" applyFont="1" applyFill="1" applyBorder="1" applyAlignment="1">
      <alignment horizontal="center"/>
    </xf>
    <xf numFmtId="0" fontId="17" fillId="2" borderId="0" xfId="2" applyFont="1" applyFill="1" applyAlignment="1">
      <alignment horizontal="right" vertical="center"/>
    </xf>
    <xf numFmtId="0" fontId="17" fillId="0" borderId="21" xfId="2" applyFont="1" applyBorder="1" applyAlignment="1">
      <alignment horizontal="center" vertical="center"/>
    </xf>
    <xf numFmtId="0" fontId="17" fillId="0" borderId="22" xfId="2" applyFont="1" applyBorder="1" applyAlignment="1">
      <alignment horizontal="center" vertical="center"/>
    </xf>
    <xf numFmtId="0" fontId="17" fillId="0" borderId="16" xfId="2" applyFont="1" applyBorder="1" applyAlignment="1">
      <alignment horizontal="center" wrapText="1"/>
    </xf>
    <xf numFmtId="0" fontId="17" fillId="0" borderId="12" xfId="2" applyFont="1" applyBorder="1" applyAlignment="1">
      <alignment horizontal="center" wrapText="1"/>
    </xf>
    <xf numFmtId="0" fontId="17" fillId="0" borderId="17" xfId="2" applyFont="1" applyBorder="1" applyAlignment="1">
      <alignment horizontal="center" wrapText="1"/>
    </xf>
    <xf numFmtId="0" fontId="17" fillId="2" borderId="21" xfId="2" applyFont="1" applyFill="1" applyBorder="1" applyAlignment="1">
      <alignment horizontal="center" vertical="center" wrapText="1"/>
    </xf>
    <xf numFmtId="0" fontId="17" fillId="2" borderId="10" xfId="2" applyFont="1" applyFill="1" applyBorder="1" applyAlignment="1">
      <alignment horizontal="center" vertical="center" wrapText="1"/>
    </xf>
    <xf numFmtId="0" fontId="17" fillId="2" borderId="22" xfId="2" applyFont="1" applyFill="1" applyBorder="1" applyAlignment="1">
      <alignment horizontal="center" vertical="center" wrapText="1"/>
    </xf>
    <xf numFmtId="0" fontId="17" fillId="2" borderId="0" xfId="2" applyFont="1" applyFill="1" applyAlignment="1">
      <alignment horizontal="right"/>
    </xf>
    <xf numFmtId="0" fontId="17" fillId="0" borderId="14" xfId="2" applyFont="1" applyBorder="1" applyAlignment="1">
      <alignment horizontal="center" vertical="top" wrapText="1"/>
    </xf>
    <xf numFmtId="0" fontId="17" fillId="0" borderId="12" xfId="2" applyFont="1" applyBorder="1" applyAlignment="1">
      <alignment horizontal="center" vertical="top" wrapText="1"/>
    </xf>
    <xf numFmtId="0" fontId="17" fillId="0" borderId="19" xfId="2" applyFont="1" applyBorder="1" applyAlignment="1">
      <alignment horizontal="center" vertical="top" wrapText="1"/>
    </xf>
    <xf numFmtId="0" fontId="17" fillId="0" borderId="14" xfId="2" applyFont="1" applyBorder="1" applyAlignment="1">
      <alignment horizontal="center" vertical="center" wrapText="1"/>
    </xf>
    <xf numFmtId="0" fontId="17" fillId="0" borderId="15" xfId="2" applyFont="1" applyBorder="1" applyAlignment="1">
      <alignment horizontal="center" vertical="center" wrapText="1"/>
    </xf>
    <xf numFmtId="0" fontId="17" fillId="0" borderId="12" xfId="2" applyFont="1" applyBorder="1" applyAlignment="1">
      <alignment horizontal="center" vertical="center" wrapText="1"/>
    </xf>
    <xf numFmtId="0" fontId="17" fillId="2" borderId="17" xfId="2" applyFont="1" applyFill="1" applyBorder="1" applyAlignment="1">
      <alignment horizontal="center" vertical="center" wrapText="1"/>
    </xf>
    <xf numFmtId="0" fontId="19" fillId="2" borderId="0" xfId="2" applyFont="1" applyFill="1" applyBorder="1" applyAlignment="1">
      <alignment horizontal="center" vertical="center" wrapText="1"/>
    </xf>
    <xf numFmtId="0" fontId="17" fillId="0" borderId="13" xfId="2" applyFont="1" applyBorder="1" applyAlignment="1">
      <alignment horizontal="center" textRotation="90" wrapText="1"/>
    </xf>
    <xf numFmtId="0" fontId="17" fillId="0" borderId="18" xfId="2" applyFont="1" applyBorder="1" applyAlignment="1">
      <alignment horizontal="center" textRotation="90" wrapText="1"/>
    </xf>
    <xf numFmtId="0" fontId="19" fillId="2" borderId="0" xfId="2" applyFont="1" applyFill="1" applyBorder="1" applyAlignment="1">
      <alignment horizontal="center"/>
    </xf>
    <xf numFmtId="0" fontId="17" fillId="0" borderId="13" xfId="2" applyFont="1" applyBorder="1" applyAlignment="1">
      <alignment horizontal="center"/>
    </xf>
    <xf numFmtId="0" fontId="17" fillId="0" borderId="16" xfId="2" applyFont="1" applyBorder="1" applyAlignment="1">
      <alignment horizontal="center"/>
    </xf>
    <xf numFmtId="0" fontId="17" fillId="0" borderId="18" xfId="2" applyFont="1" applyBorder="1" applyAlignment="1">
      <alignment horizontal="center"/>
    </xf>
    <xf numFmtId="0" fontId="17" fillId="0" borderId="0" xfId="2" applyFont="1" applyAlignment="1">
      <alignment horizontal="center" vertical="center" wrapText="1"/>
    </xf>
    <xf numFmtId="0" fontId="17" fillId="0" borderId="13" xfId="2" applyFont="1" applyBorder="1" applyAlignment="1">
      <alignment horizontal="center" vertical="center" wrapText="1"/>
    </xf>
    <xf numFmtId="0" fontId="17" fillId="0" borderId="16" xfId="2" applyFont="1" applyBorder="1" applyAlignment="1">
      <alignment horizontal="center" vertical="center" wrapText="1"/>
    </xf>
    <xf numFmtId="0" fontId="17" fillId="0" borderId="17" xfId="2" applyFont="1" applyBorder="1" applyAlignment="1">
      <alignment horizontal="center" vertical="center" wrapText="1"/>
    </xf>
    <xf numFmtId="0" fontId="17" fillId="2" borderId="15" xfId="2" applyFont="1" applyFill="1" applyBorder="1" applyAlignment="1">
      <alignment horizontal="center" vertical="center" wrapText="1"/>
    </xf>
    <xf numFmtId="0" fontId="17" fillId="2" borderId="13" xfId="2" applyFont="1" applyFill="1" applyBorder="1" applyAlignment="1">
      <alignment horizontal="center" vertical="center" wrapText="1"/>
    </xf>
    <xf numFmtId="0" fontId="17" fillId="2" borderId="8" xfId="2" applyFont="1" applyFill="1" applyBorder="1" applyAlignment="1">
      <alignment horizontal="center" vertical="center" wrapText="1"/>
    </xf>
    <xf numFmtId="0" fontId="17" fillId="2" borderId="1" xfId="2" applyFont="1" applyFill="1" applyBorder="1" applyAlignment="1">
      <alignment horizontal="center" vertical="center" wrapText="1"/>
    </xf>
    <xf numFmtId="0" fontId="17" fillId="2" borderId="2" xfId="2" applyFont="1" applyFill="1" applyBorder="1" applyAlignment="1">
      <alignment horizontal="center" vertical="center" wrapText="1"/>
    </xf>
    <xf numFmtId="0" fontId="17" fillId="2" borderId="6" xfId="2" applyFont="1" applyFill="1" applyBorder="1" applyAlignment="1">
      <alignment horizontal="center" vertical="center" wrapText="1"/>
    </xf>
    <xf numFmtId="0" fontId="17" fillId="2" borderId="0" xfId="2" applyFont="1" applyFill="1" applyBorder="1" applyAlignment="1">
      <alignment horizontal="center" vertical="center" wrapText="1"/>
    </xf>
    <xf numFmtId="0" fontId="17" fillId="2" borderId="3" xfId="2" applyFont="1" applyFill="1" applyBorder="1" applyAlignment="1">
      <alignment horizontal="center" vertical="center" wrapText="1"/>
    </xf>
    <xf numFmtId="0" fontId="17" fillId="2" borderId="7" xfId="2" applyFont="1" applyFill="1" applyBorder="1" applyAlignment="1">
      <alignment horizontal="center" vertical="center" wrapText="1"/>
    </xf>
    <xf numFmtId="0" fontId="17" fillId="2" borderId="4" xfId="2" applyFont="1" applyFill="1" applyBorder="1" applyAlignment="1">
      <alignment horizontal="center" vertical="center" wrapText="1"/>
    </xf>
    <xf numFmtId="0" fontId="17" fillId="2" borderId="5" xfId="2" applyFont="1" applyFill="1" applyBorder="1" applyAlignment="1">
      <alignment horizontal="center" vertical="center" wrapText="1"/>
    </xf>
    <xf numFmtId="0" fontId="17" fillId="2" borderId="28" xfId="2" applyFont="1" applyFill="1" applyBorder="1" applyAlignment="1">
      <alignment horizontal="center" vertical="center"/>
    </xf>
    <xf numFmtId="0" fontId="17" fillId="2" borderId="17" xfId="2" applyFont="1" applyFill="1" applyBorder="1" applyAlignment="1">
      <alignment horizontal="center" vertical="center"/>
    </xf>
    <xf numFmtId="0" fontId="22" fillId="2" borderId="0" xfId="2" applyFont="1" applyFill="1" applyAlignment="1">
      <alignment horizontal="center" vertical="center" wrapText="1"/>
    </xf>
    <xf numFmtId="0" fontId="21" fillId="2" borderId="0" xfId="2" applyFont="1" applyFill="1" applyAlignment="1">
      <alignment horizontal="center"/>
    </xf>
    <xf numFmtId="0" fontId="17" fillId="2" borderId="14" xfId="2" applyFont="1" applyFill="1" applyBorder="1" applyAlignment="1">
      <alignment horizontal="center" wrapText="1"/>
    </xf>
    <xf numFmtId="0" fontId="17" fillId="2" borderId="13" xfId="2" applyFont="1" applyFill="1" applyBorder="1" applyAlignment="1">
      <alignment horizontal="center" textRotation="90" wrapText="1"/>
    </xf>
    <xf numFmtId="0" fontId="17" fillId="2" borderId="18" xfId="2" applyFont="1" applyFill="1" applyBorder="1" applyAlignment="1">
      <alignment horizontal="center" textRotation="90" wrapText="1"/>
    </xf>
    <xf numFmtId="0" fontId="17" fillId="2" borderId="21" xfId="2" applyFont="1" applyFill="1" applyBorder="1" applyAlignment="1">
      <alignment horizontal="center" vertical="center"/>
    </xf>
    <xf numFmtId="0" fontId="17" fillId="2" borderId="22" xfId="2" applyFont="1" applyFill="1" applyBorder="1" applyAlignment="1">
      <alignment horizontal="center" vertical="center"/>
    </xf>
    <xf numFmtId="0" fontId="17" fillId="2" borderId="16" xfId="2" applyFont="1" applyFill="1" applyBorder="1" applyAlignment="1">
      <alignment horizontal="center" wrapText="1"/>
    </xf>
    <xf numFmtId="0" fontId="17" fillId="2" borderId="17" xfId="2" applyFont="1" applyFill="1" applyBorder="1" applyAlignment="1">
      <alignment horizontal="center" wrapText="1"/>
    </xf>
    <xf numFmtId="0" fontId="17" fillId="2" borderId="13" xfId="2" applyFont="1" applyFill="1" applyBorder="1" applyAlignment="1">
      <alignment horizontal="center"/>
    </xf>
    <xf numFmtId="0" fontId="17" fillId="2" borderId="16" xfId="2" applyFont="1" applyFill="1" applyBorder="1" applyAlignment="1">
      <alignment horizontal="center"/>
    </xf>
    <xf numFmtId="0" fontId="17" fillId="2" borderId="18" xfId="2" applyFont="1" applyFill="1" applyBorder="1" applyAlignment="1">
      <alignment horizontal="center"/>
    </xf>
    <xf numFmtId="0" fontId="17" fillId="2" borderId="14" xfId="2" applyFont="1" applyFill="1" applyBorder="1" applyAlignment="1">
      <alignment horizontal="center" vertical="top" wrapText="1"/>
    </xf>
    <xf numFmtId="0" fontId="17" fillId="2" borderId="12" xfId="2" applyFont="1" applyFill="1" applyBorder="1" applyAlignment="1">
      <alignment horizontal="center" vertical="top" wrapText="1"/>
    </xf>
    <xf numFmtId="0" fontId="17" fillId="2" borderId="19" xfId="2" applyFont="1" applyFill="1" applyBorder="1" applyAlignment="1">
      <alignment horizontal="center" vertical="top" wrapText="1"/>
    </xf>
    <xf numFmtId="0" fontId="17" fillId="2" borderId="0" xfId="2" applyFont="1" applyFill="1" applyAlignment="1">
      <alignment horizontal="center" vertical="center" wrapText="1"/>
    </xf>
    <xf numFmtId="0" fontId="17" fillId="2" borderId="16" xfId="2" applyFont="1" applyFill="1" applyBorder="1" applyAlignment="1">
      <alignment horizontal="center" vertical="center" wrapText="1"/>
    </xf>
    <xf numFmtId="0" fontId="5" fillId="0" borderId="12" xfId="2" applyFont="1" applyBorder="1" applyAlignment="1">
      <alignment horizontal="center" vertical="center" wrapText="1"/>
    </xf>
    <xf numFmtId="0" fontId="17" fillId="0" borderId="12" xfId="2" applyFont="1" applyBorder="1" applyAlignment="1">
      <alignment horizontal="center"/>
    </xf>
    <xf numFmtId="0" fontId="14" fillId="0" borderId="12" xfId="2" applyFont="1" applyBorder="1" applyAlignment="1">
      <alignment horizontal="left" vertical="center" wrapText="1"/>
    </xf>
    <xf numFmtId="0" fontId="21" fillId="0" borderId="0" xfId="2" applyFont="1" applyAlignment="1">
      <alignment horizontal="center" vertical="center"/>
    </xf>
    <xf numFmtId="0" fontId="21" fillId="0" borderId="12" xfId="2" applyFont="1" applyBorder="1" applyAlignment="1">
      <alignment horizontal="center" vertical="top" wrapText="1"/>
    </xf>
    <xf numFmtId="0" fontId="17" fillId="0" borderId="35" xfId="2" applyFont="1" applyBorder="1" applyAlignment="1">
      <alignment horizontal="center" vertical="center"/>
    </xf>
    <xf numFmtId="0" fontId="17" fillId="0" borderId="24" xfId="2" applyFont="1" applyBorder="1" applyAlignment="1">
      <alignment horizontal="center" vertical="center"/>
    </xf>
    <xf numFmtId="0" fontId="17" fillId="0" borderId="36" xfId="2" applyFont="1" applyBorder="1" applyAlignment="1">
      <alignment horizontal="center" vertical="center"/>
    </xf>
    <xf numFmtId="0" fontId="17" fillId="0" borderId="6" xfId="2" applyFont="1" applyBorder="1" applyAlignment="1">
      <alignment horizontal="center" vertical="center"/>
    </xf>
    <xf numFmtId="0" fontId="17" fillId="0" borderId="0" xfId="2" applyFont="1" applyBorder="1" applyAlignment="1">
      <alignment horizontal="center" vertical="center"/>
    </xf>
    <xf numFmtId="0" fontId="17" fillId="0" borderId="3" xfId="2" applyFont="1" applyBorder="1" applyAlignment="1">
      <alignment horizontal="center" vertical="center"/>
    </xf>
    <xf numFmtId="0" fontId="17" fillId="0" borderId="7" xfId="2" applyFont="1" applyBorder="1" applyAlignment="1">
      <alignment horizontal="center" vertical="center"/>
    </xf>
    <xf numFmtId="0" fontId="17" fillId="0" borderId="4" xfId="2" applyFont="1" applyBorder="1" applyAlignment="1">
      <alignment horizontal="center" vertical="center"/>
    </xf>
    <xf numFmtId="0" fontId="17" fillId="0" borderId="5" xfId="2" applyFont="1" applyBorder="1" applyAlignment="1">
      <alignment horizontal="center" vertical="center"/>
    </xf>
    <xf numFmtId="0" fontId="5" fillId="0" borderId="23" xfId="2" applyFont="1" applyBorder="1" applyAlignment="1">
      <alignment horizontal="center" vertical="center" wrapText="1"/>
    </xf>
    <xf numFmtId="0" fontId="5" fillId="0" borderId="26" xfId="2" applyFont="1" applyBorder="1" applyAlignment="1">
      <alignment horizontal="center" vertical="center" wrapText="1"/>
    </xf>
    <xf numFmtId="0" fontId="17" fillId="0" borderId="13" xfId="2" applyFont="1" applyBorder="1" applyAlignment="1">
      <alignment horizontal="center" vertical="center"/>
    </xf>
    <xf numFmtId="0" fontId="17" fillId="0" borderId="14" xfId="2" applyFont="1" applyBorder="1" applyAlignment="1">
      <alignment horizontal="center" vertical="center"/>
    </xf>
    <xf numFmtId="0" fontId="17" fillId="0" borderId="18" xfId="2" applyFont="1" applyBorder="1" applyAlignment="1">
      <alignment horizontal="center" vertical="center"/>
    </xf>
    <xf numFmtId="0" fontId="17" fillId="0" borderId="19" xfId="2" applyFont="1" applyBorder="1" applyAlignment="1">
      <alignment horizontal="center" vertical="center"/>
    </xf>
    <xf numFmtId="0" fontId="5" fillId="0" borderId="14" xfId="2" applyFont="1" applyBorder="1" applyAlignment="1">
      <alignment horizontal="center" vertical="center" wrapText="1"/>
    </xf>
    <xf numFmtId="0" fontId="5" fillId="0" borderId="19" xfId="2" applyFont="1" applyBorder="1" applyAlignment="1">
      <alignment horizontal="center" vertical="center" wrapText="1"/>
    </xf>
    <xf numFmtId="0" fontId="17" fillId="0" borderId="29" xfId="2" applyFont="1" applyBorder="1" applyAlignment="1">
      <alignment horizontal="center" vertical="center" wrapText="1"/>
    </xf>
    <xf numFmtId="0" fontId="17" fillId="0" borderId="14" xfId="2" applyFont="1" applyBorder="1" applyAlignment="1">
      <alignment horizontal="center"/>
    </xf>
    <xf numFmtId="0" fontId="17" fillId="0" borderId="15" xfId="2" applyFont="1" applyBorder="1" applyAlignment="1">
      <alignment horizontal="center"/>
    </xf>
    <xf numFmtId="0" fontId="21" fillId="0" borderId="27" xfId="2" applyFont="1" applyBorder="1" applyAlignment="1">
      <alignment horizontal="center" vertical="center" wrapText="1"/>
    </xf>
    <xf numFmtId="0" fontId="21" fillId="0" borderId="0" xfId="2" applyFont="1" applyAlignment="1">
      <alignment horizontal="center" vertical="center" wrapText="1"/>
    </xf>
    <xf numFmtId="0" fontId="21" fillId="0" borderId="34" xfId="2" applyFont="1" applyBorder="1" applyAlignment="1">
      <alignment horizontal="center" vertical="center" wrapText="1"/>
    </xf>
    <xf numFmtId="0" fontId="17" fillId="0" borderId="14" xfId="2" applyFont="1" applyBorder="1" applyAlignment="1">
      <alignment horizontal="center" wrapText="1"/>
    </xf>
    <xf numFmtId="0" fontId="5" fillId="0" borderId="0" xfId="2" applyFont="1" applyAlignment="1">
      <alignment horizontal="center" vertical="center" wrapText="1"/>
    </xf>
    <xf numFmtId="0" fontId="17" fillId="0" borderId="0" xfId="2" applyFont="1" applyAlignment="1">
      <alignment horizontal="center"/>
    </xf>
    <xf numFmtId="0" fontId="17" fillId="0" borderId="32" xfId="2" applyFont="1" applyBorder="1" applyAlignment="1">
      <alignment horizontal="center" vertical="center"/>
    </xf>
    <xf numFmtId="0" fontId="17" fillId="0" borderId="25" xfId="2" applyFont="1" applyBorder="1" applyAlignment="1">
      <alignment horizontal="center" vertical="center"/>
    </xf>
    <xf numFmtId="0" fontId="17" fillId="0" borderId="16" xfId="2" applyFont="1" applyBorder="1" applyAlignment="1">
      <alignment horizontal="center" vertical="center"/>
    </xf>
    <xf numFmtId="0" fontId="17" fillId="0" borderId="12" xfId="2" applyFont="1" applyBorder="1" applyAlignment="1">
      <alignment horizontal="center" vertical="center"/>
    </xf>
    <xf numFmtId="0" fontId="17" fillId="0" borderId="19" xfId="2" applyFont="1" applyBorder="1" applyAlignment="1">
      <alignment horizontal="center" vertical="center" wrapText="1"/>
    </xf>
    <xf numFmtId="0" fontId="17" fillId="0" borderId="8" xfId="2" applyFont="1" applyBorder="1" applyAlignment="1">
      <alignment horizontal="center" vertical="center"/>
    </xf>
    <xf numFmtId="0" fontId="17" fillId="0" borderId="2" xfId="2" applyFont="1" applyBorder="1" applyAlignment="1">
      <alignment horizontal="center" vertical="center"/>
    </xf>
    <xf numFmtId="0" fontId="17" fillId="0" borderId="12" xfId="2" applyFont="1" applyBorder="1" applyAlignment="1">
      <alignment horizontal="center" vertical="center" textRotation="90" wrapText="1"/>
    </xf>
    <xf numFmtId="0" fontId="17" fillId="0" borderId="12" xfId="2" applyFont="1" applyBorder="1" applyAlignment="1">
      <alignment horizontal="center" vertical="center" textRotation="90"/>
    </xf>
    <xf numFmtId="0" fontId="17" fillId="0" borderId="31" xfId="2" applyFont="1" applyBorder="1" applyAlignment="1">
      <alignment horizontal="center" vertical="center" textRotation="90"/>
    </xf>
    <xf numFmtId="0" fontId="17" fillId="0" borderId="37" xfId="2" applyFont="1" applyBorder="1" applyAlignment="1">
      <alignment horizontal="center" vertical="center" textRotation="90"/>
    </xf>
    <xf numFmtId="0" fontId="17" fillId="0" borderId="29" xfId="2" applyFont="1" applyBorder="1" applyAlignment="1">
      <alignment horizontal="center" vertical="center" textRotation="90"/>
    </xf>
    <xf numFmtId="0" fontId="17" fillId="0" borderId="26" xfId="2" applyFont="1" applyBorder="1" applyAlignment="1">
      <alignment horizontal="center" vertical="center" textRotation="90"/>
    </xf>
    <xf numFmtId="0" fontId="21" fillId="0" borderId="27" xfId="2" applyFont="1" applyBorder="1" applyAlignment="1">
      <alignment horizontal="center" vertical="top" wrapText="1"/>
    </xf>
    <xf numFmtId="0" fontId="21" fillId="0" borderId="0" xfId="2" applyFont="1" applyAlignment="1">
      <alignment horizontal="center" vertical="top" wrapText="1"/>
    </xf>
    <xf numFmtId="0" fontId="5" fillId="0" borderId="13" xfId="2" applyFont="1" applyBorder="1" applyAlignment="1">
      <alignment horizontal="center" vertical="center" wrapText="1"/>
    </xf>
    <xf numFmtId="0" fontId="5" fillId="0" borderId="16" xfId="2" applyFont="1" applyBorder="1" applyAlignment="1">
      <alignment horizontal="center" vertical="center" wrapText="1"/>
    </xf>
    <xf numFmtId="0" fontId="5" fillId="0" borderId="35" xfId="2" applyFont="1" applyBorder="1" applyAlignment="1">
      <alignment horizontal="center" vertical="center" wrapText="1"/>
    </xf>
    <xf numFmtId="0" fontId="5" fillId="0" borderId="36" xfId="2" applyFont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15" xfId="2" applyFont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5" fillId="0" borderId="44" xfId="2" applyFont="1" applyBorder="1" applyAlignment="1">
      <alignment horizontal="center" vertical="center" wrapText="1"/>
    </xf>
    <xf numFmtId="0" fontId="5" fillId="0" borderId="42" xfId="2" applyFont="1" applyBorder="1" applyAlignment="1">
      <alignment horizontal="center" vertical="center" wrapText="1"/>
    </xf>
    <xf numFmtId="0" fontId="5" fillId="0" borderId="45" xfId="2" applyFont="1" applyBorder="1" applyAlignment="1">
      <alignment horizontal="center" vertical="center" wrapText="1"/>
    </xf>
    <xf numFmtId="0" fontId="5" fillId="0" borderId="46" xfId="2" applyFont="1" applyBorder="1" applyAlignment="1">
      <alignment horizontal="center" vertical="center" wrapText="1"/>
    </xf>
    <xf numFmtId="0" fontId="17" fillId="0" borderId="24" xfId="2" applyFont="1" applyBorder="1" applyAlignment="1">
      <alignment horizontal="center"/>
    </xf>
    <xf numFmtId="0" fontId="17" fillId="0" borderId="36" xfId="2" applyFont="1" applyBorder="1" applyAlignment="1">
      <alignment horizontal="center"/>
    </xf>
    <xf numFmtId="0" fontId="17" fillId="0" borderId="16" xfId="2" applyFont="1" applyBorder="1" applyAlignment="1">
      <alignment horizontal="center" vertical="center" textRotation="90" wrapText="1"/>
    </xf>
    <xf numFmtId="0" fontId="21" fillId="0" borderId="41" xfId="2" applyFont="1" applyBorder="1" applyAlignment="1">
      <alignment horizontal="center" vertical="top" wrapText="1"/>
    </xf>
    <xf numFmtId="0" fontId="21" fillId="0" borderId="24" xfId="2" applyFont="1" applyBorder="1" applyAlignment="1">
      <alignment horizontal="center" vertical="top" wrapText="1"/>
    </xf>
    <xf numFmtId="0" fontId="21" fillId="0" borderId="28" xfId="2" applyFont="1" applyBorder="1" applyAlignment="1">
      <alignment horizontal="center" vertical="top" wrapText="1"/>
    </xf>
    <xf numFmtId="0" fontId="5" fillId="0" borderId="11" xfId="2" applyFont="1" applyBorder="1" applyAlignment="1">
      <alignment horizontal="center" vertical="center" wrapText="1"/>
    </xf>
    <xf numFmtId="0" fontId="17" fillId="0" borderId="0" xfId="2" applyFont="1" applyAlignment="1">
      <alignment horizontal="right" vertical="center"/>
    </xf>
    <xf numFmtId="0" fontId="17" fillId="0" borderId="21" xfId="2" applyFont="1" applyBorder="1" applyAlignment="1">
      <alignment horizontal="center" vertical="center" wrapText="1"/>
    </xf>
    <xf numFmtId="0" fontId="17" fillId="0" borderId="10" xfId="2" applyFont="1" applyBorder="1" applyAlignment="1">
      <alignment horizontal="center" vertical="center" wrapText="1"/>
    </xf>
    <xf numFmtId="0" fontId="17" fillId="0" borderId="22" xfId="2" applyFont="1" applyBorder="1" applyAlignment="1">
      <alignment horizontal="center" vertical="center" wrapText="1"/>
    </xf>
    <xf numFmtId="0" fontId="17" fillId="0" borderId="0" xfId="2" applyFont="1" applyAlignment="1">
      <alignment horizontal="right"/>
    </xf>
  </cellXfs>
  <cellStyles count="4">
    <cellStyle name="Гиперссылка 2" xfId="3" xr:uid="{E801E49C-F86A-47F7-8B68-5F1CF59607B2}"/>
    <cellStyle name="Обычный" xfId="0" builtinId="0"/>
    <cellStyle name="Обычный 2" xfId="1" xr:uid="{0804C771-50C2-4F31-B732-20B295E4514E}"/>
    <cellStyle name="Обычный 3" xfId="2" xr:uid="{44B844CF-3070-44C8-83E5-81CDBF43720D}"/>
  </cellStyles>
  <dxfs count="0"/>
  <tableStyles count="0" defaultTableStyle="TableStyleMedium2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123825</xdr:colOff>
      <xdr:row>40</xdr:row>
      <xdr:rowOff>57150</xdr:rowOff>
    </xdr:from>
    <xdr:to>
      <xdr:col>12</xdr:col>
      <xdr:colOff>400050</xdr:colOff>
      <xdr:row>41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83E674D-BB78-4B7A-939C-C3E66510F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16075" y="14849475"/>
          <a:ext cx="2762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123825</xdr:colOff>
      <xdr:row>124</xdr:row>
      <xdr:rowOff>57150</xdr:rowOff>
    </xdr:from>
    <xdr:to>
      <xdr:col>12</xdr:col>
      <xdr:colOff>400050</xdr:colOff>
      <xdr:row>125</xdr:row>
      <xdr:rowOff>57150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AC9052A9-94AC-447A-9F6C-90729DDDA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16075" y="80391000"/>
          <a:ext cx="2762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123825</xdr:colOff>
      <xdr:row>40</xdr:row>
      <xdr:rowOff>57150</xdr:rowOff>
    </xdr:from>
    <xdr:to>
      <xdr:col>12</xdr:col>
      <xdr:colOff>400050</xdr:colOff>
      <xdr:row>41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4E7CF22-2F59-4BF4-ABE6-8DAF875BA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44550" y="13173075"/>
          <a:ext cx="2762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123825</xdr:colOff>
      <xdr:row>40</xdr:row>
      <xdr:rowOff>57150</xdr:rowOff>
    </xdr:from>
    <xdr:to>
      <xdr:col>12</xdr:col>
      <xdr:colOff>400050</xdr:colOff>
      <xdr:row>41</xdr:row>
      <xdr:rowOff>57150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454AA93-ED83-4C98-860C-E3294CCC7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44550" y="13173075"/>
          <a:ext cx="2762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123825</xdr:colOff>
      <xdr:row>107</xdr:row>
      <xdr:rowOff>57150</xdr:rowOff>
    </xdr:from>
    <xdr:to>
      <xdr:col>12</xdr:col>
      <xdr:colOff>400050</xdr:colOff>
      <xdr:row>108</xdr:row>
      <xdr:rowOff>57150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CD5A1C89-1C01-4008-8332-5139569AB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44550" y="78828900"/>
          <a:ext cx="2762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123825</xdr:colOff>
      <xdr:row>40</xdr:row>
      <xdr:rowOff>57150</xdr:rowOff>
    </xdr:from>
    <xdr:to>
      <xdr:col>12</xdr:col>
      <xdr:colOff>400050</xdr:colOff>
      <xdr:row>41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D61FEF1-C5AB-428D-8CCE-7D10A6BF2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44550" y="12963525"/>
          <a:ext cx="2762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123825</xdr:colOff>
      <xdr:row>40</xdr:row>
      <xdr:rowOff>57150</xdr:rowOff>
    </xdr:from>
    <xdr:to>
      <xdr:col>12</xdr:col>
      <xdr:colOff>400050</xdr:colOff>
      <xdr:row>41</xdr:row>
      <xdr:rowOff>57150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CD5AB23D-68DF-4081-B422-9574228B3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44550" y="12963525"/>
          <a:ext cx="2762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123825</xdr:colOff>
      <xdr:row>131</xdr:row>
      <xdr:rowOff>57150</xdr:rowOff>
    </xdr:from>
    <xdr:to>
      <xdr:col>12</xdr:col>
      <xdr:colOff>400050</xdr:colOff>
      <xdr:row>132</xdr:row>
      <xdr:rowOff>57150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8F71AD8E-84C1-4197-9C74-A2CBF1F4B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44550" y="78362175"/>
          <a:ext cx="2762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n.lomskov/Desktop/&#1058;&#1040;&#1056;&#1048;&#1060;%202021/&#1058;&#1040;&#1041;&#1051;&#1048;&#1062;&#1067;%20&#1076;&#1083;&#1103;%20&#1091;&#1089;&#1090;.%20&#1090;&#1072;&#1088;&#1080;&#1092;&#1086;&#1074;%20&#1085;&#1072;%202021&#1075;&#1086;&#10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pr\&#1051;&#1086;&#1084;&#1089;&#1082;&#1086;&#1074;\&#1050;&#1086;&#1087;&#1080;&#1103;%20&#1058;&#1072;&#1073;&#1083;%20&#1086;&#1090;%20&#1045;&#1088;&#1077;&#1084;&#1077;&#1085;&#1082;&#1086;%20(002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n.lomskov/Desktop/&#1058;&#1040;&#1056;&#1048;&#1060;%202021/&#1086;&#1090;%20&#1102;&#1083;&#1080;/&#1058;&#1072;&#1073;&#1083;%20&#1086;&#1090;%20&#1045;&#1088;&#1077;&#1084;&#1077;&#1085;&#1082;&#1086;%20&#1089;&#1074;&#1099;&#1096;&#1077;%2015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n.lomskov/Desktop/&#1044;&#1083;&#1103;%20&#1089;&#1072;&#1081;&#1090;&#1072;/&#1056;&#1072;&#1089;&#1093;&#1086;&#1076;&#1099;%20&#1085;&#1072;%20&#1089;&#1090;&#1088;&#1086;&#1080;&#1090;&#1077;&#1083;&#1100;&#1089;&#1090;&#1074;&#1086;%20&#1074;&#1074;&#1077;&#1076;&#1077;&#1085;&#1085;&#1099;&#1093;%20&#1074;%20&#1101;&#1082;&#1089;&#1087;&#1083;&#1091;&#1072;&#1090;&#1072;&#1094;&#1080;&#1102;%20&#1086;&#1073;&#1098;&#1077;&#1082;&#1090;&#1086;&#1074;%20&#1101;&#1083;&#1077;&#1082;&#1090;&#1088;&#1086;&#1089;&#1077;&#1090;&#1077;&#1074;&#1086;&#1075;&#1086;%20&#1093;&#1086;&#1079;&#1103;&#1081;&#1089;&#1090;&#1074;&#1072;%20&#1076;&#1083;&#1103;%20&#1094;&#1077;&#1083;&#1077;&#1081;%20&#1090;&#1077;&#1093;&#1085;&#1086;&#1083;&#1086;&#1075;&#1080;&#1095;&#1077;&#1089;&#1082;&#1086;&#1075;&#1086;%20&#1087;&#1088;&#1080;&#1089;&#1086;&#1077;&#1076;&#1080;&#1085;&#1077;&#1085;&#1080;&#1103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f_eremenko/Documents/&#1101;&#1083;&#1077;&#1082;&#1090;&#1088;&#1080;&#1082;&#1072;/&#1057;&#1090;&#1072;&#1074;&#1082;&#1080;%20&#1087;&#1083;&#1072;&#1090;&#1099;%20&#1079;&#1072;%20&#1090;&#1077;&#1093;&#1087;&#1088;&#1080;&#1089;&#1086;&#1077;&#1076;&#1080;&#1085;&#1077;&#1085;&#1080;&#1077;/2018/&#1056;&#1072;&#1089;&#1095;&#1077;&#1090;%20&#1089;&#1090;&#1072;&#1074;&#1086;&#1082;%20&#1058;&#1055;&#1055;%202018.%20&#1096;&#1072;&#1073;&#1083;&#1086;&#1085;%20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.lubichenko/AppData/Local/Microsoft/Windows/Temporary%20Internet%20Files/Content.Outlook/E7VI1POJ/&#1056;&#1072;&#1089;&#1095;&#1077;&#1090;%20&#1089;&#1090;&#1072;&#1074;&#1086;&#1082;%20&#1058;&#1055;&#1055;%202018.%20&#1096;&#1072;&#1073;&#1083;&#1086;&#1085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5 кВт"/>
      <sheetName val="до 150 кВт"/>
      <sheetName val="свыше 150 кВт"/>
      <sheetName val="план 2021 "/>
    </sheetNames>
    <sheetDataSet>
      <sheetData sheetId="0">
        <row r="3">
          <cell r="E3">
            <v>2021</v>
          </cell>
        </row>
      </sheetData>
      <sheetData sheetId="1"/>
      <sheetData sheetId="2">
        <row r="375">
          <cell r="C375">
            <v>32945.699999999997</v>
          </cell>
        </row>
      </sheetData>
      <sheetData sheetId="3">
        <row r="373">
          <cell r="C373">
            <v>18486.300000000003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5 кВт"/>
      <sheetName val="до 150 кВт"/>
      <sheetName val="свыше 150 кВт"/>
      <sheetName val="план 2020"/>
    </sheetNames>
    <sheetDataSet>
      <sheetData sheetId="0">
        <row r="3">
          <cell r="E3">
            <v>2020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5 кВт"/>
      <sheetName val="до 150 кВт"/>
      <sheetName val="свыше 150 кВт"/>
      <sheetName val="план 2020"/>
    </sheetNames>
    <sheetDataSet>
      <sheetData sheetId="0">
        <row r="3">
          <cell r="E3">
            <v>2020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5 кВт"/>
      <sheetName val="до 150 кВт"/>
      <sheetName val="свыше 150 кВт"/>
      <sheetName val="план 2020"/>
    </sheetNames>
    <sheetDataSet>
      <sheetData sheetId="0">
        <row r="3">
          <cell r="E3">
            <v>2020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C1"/>
      <sheetName val="С2"/>
      <sheetName val="С3"/>
      <sheetName val="С4-7"/>
      <sheetName val="Расчет С1"/>
      <sheetName val="Расчет С2"/>
      <sheetName val="Расчет С3"/>
      <sheetName val="Расчет С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O3">
            <v>2018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C1"/>
      <sheetName val="С2"/>
      <sheetName val="С3"/>
      <sheetName val="С4-7"/>
      <sheetName val="Расчет С1"/>
      <sheetName val="Расчет С2"/>
      <sheetName val="Расчет С3"/>
      <sheetName val="Расчет С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O3">
            <v>2018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1"/>
  <sheetViews>
    <sheetView tabSelected="1" workbookViewId="0">
      <selection activeCell="O18" sqref="O18"/>
    </sheetView>
  </sheetViews>
  <sheetFormatPr defaultRowHeight="15.75" x14ac:dyDescent="0.25"/>
  <cols>
    <col min="1" max="16384" width="9.140625" style="4"/>
  </cols>
  <sheetData>
    <row r="1" spans="1:7" x14ac:dyDescent="0.25">
      <c r="G1" s="4" t="s">
        <v>67</v>
      </c>
    </row>
    <row r="2" spans="1:7" x14ac:dyDescent="0.25">
      <c r="G2" s="4" t="s">
        <v>68</v>
      </c>
    </row>
    <row r="3" spans="1:7" x14ac:dyDescent="0.25">
      <c r="G3" s="4" t="s">
        <v>69</v>
      </c>
    </row>
    <row r="4" spans="1:7" x14ac:dyDescent="0.25">
      <c r="G4" s="4" t="s">
        <v>70</v>
      </c>
    </row>
    <row r="6" spans="1:7" x14ac:dyDescent="0.25">
      <c r="G6" s="4" t="s">
        <v>71</v>
      </c>
    </row>
    <row r="8" spans="1:7" x14ac:dyDescent="0.25">
      <c r="A8" s="4" t="s">
        <v>72</v>
      </c>
    </row>
    <row r="9" spans="1:7" x14ac:dyDescent="0.25">
      <c r="A9" s="4" t="s">
        <v>73</v>
      </c>
    </row>
    <row r="10" spans="1:7" x14ac:dyDescent="0.25">
      <c r="A10" s="4" t="s">
        <v>283</v>
      </c>
    </row>
    <row r="11" spans="1:7" x14ac:dyDescent="0.25">
      <c r="A11" s="4" t="s">
        <v>74</v>
      </c>
    </row>
    <row r="13" spans="1:7" x14ac:dyDescent="0.25">
      <c r="A13" s="4" t="s">
        <v>238</v>
      </c>
    </row>
    <row r="15" spans="1:7" x14ac:dyDescent="0.25">
      <c r="A15" s="4" t="s">
        <v>239</v>
      </c>
    </row>
    <row r="17" spans="1:1" x14ac:dyDescent="0.25">
      <c r="A17" s="4" t="s">
        <v>75</v>
      </c>
    </row>
    <row r="19" spans="1:1" x14ac:dyDescent="0.25">
      <c r="A19" s="4" t="s">
        <v>76</v>
      </c>
    </row>
    <row r="21" spans="1:1" x14ac:dyDescent="0.25">
      <c r="A21" s="4" t="s">
        <v>77</v>
      </c>
    </row>
    <row r="23" spans="1:1" x14ac:dyDescent="0.25">
      <c r="A23" s="4" t="s">
        <v>78</v>
      </c>
    </row>
    <row r="25" spans="1:1" x14ac:dyDescent="0.25">
      <c r="A25" s="4" t="s">
        <v>79</v>
      </c>
    </row>
    <row r="27" spans="1:1" x14ac:dyDescent="0.25">
      <c r="A27" s="4" t="s">
        <v>80</v>
      </c>
    </row>
    <row r="29" spans="1:1" x14ac:dyDescent="0.25">
      <c r="A29" s="4" t="s">
        <v>81</v>
      </c>
    </row>
    <row r="31" spans="1:1" x14ac:dyDescent="0.25">
      <c r="A31" s="4" t="s">
        <v>82</v>
      </c>
    </row>
  </sheetData>
  <pageMargins left="1" right="1" top="1" bottom="1" header="0.5" footer="0.5"/>
  <pageSetup paperSize="9" scale="8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35A08-346A-47C0-B3FC-D31949F480B1}">
  <sheetPr>
    <pageSetUpPr fitToPage="1"/>
  </sheetPr>
  <dimension ref="A1:AH15"/>
  <sheetViews>
    <sheetView zoomScale="80" zoomScaleNormal="80" workbookViewId="0">
      <selection activeCell="H29" sqref="H29"/>
    </sheetView>
  </sheetViews>
  <sheetFormatPr defaultRowHeight="15" x14ac:dyDescent="0.25"/>
  <cols>
    <col min="1" max="1" width="9.140625" style="144"/>
    <col min="2" max="2" width="6.7109375" style="144" customWidth="1"/>
    <col min="3" max="3" width="33.42578125" style="144" customWidth="1"/>
    <col min="4" max="4" width="14.42578125" style="144" customWidth="1"/>
    <col min="5" max="5" width="14.42578125" style="145" customWidth="1"/>
    <col min="6" max="12" width="14.42578125" style="144" customWidth="1"/>
    <col min="13" max="13" width="17.42578125" style="144" customWidth="1"/>
    <col min="14" max="14" width="14.42578125" style="144" customWidth="1"/>
    <col min="15" max="15" width="18.140625" style="144" customWidth="1"/>
    <col min="16" max="16" width="15" style="144" customWidth="1"/>
    <col min="17" max="17" width="14.42578125" style="144" customWidth="1"/>
    <col min="18" max="18" width="13.85546875" style="144" customWidth="1"/>
    <col min="19" max="30" width="12.85546875" style="144" customWidth="1"/>
    <col min="31" max="31" width="10.85546875" style="144" customWidth="1"/>
    <col min="32" max="33" width="10.28515625" style="144" bestFit="1" customWidth="1"/>
    <col min="34" max="34" width="14.140625" style="144" customWidth="1"/>
    <col min="35" max="16384" width="9.140625" style="144"/>
  </cols>
  <sheetData>
    <row r="1" spans="1:34" x14ac:dyDescent="0.25">
      <c r="M1" s="144" t="s">
        <v>257</v>
      </c>
    </row>
    <row r="2" spans="1:34" x14ac:dyDescent="0.25">
      <c r="M2" s="144" t="s">
        <v>258</v>
      </c>
    </row>
    <row r="3" spans="1:34" x14ac:dyDescent="0.25">
      <c r="M3" s="144" t="s">
        <v>259</v>
      </c>
    </row>
    <row r="4" spans="1:34" x14ac:dyDescent="0.25">
      <c r="M4" s="144" t="s">
        <v>260</v>
      </c>
    </row>
    <row r="5" spans="1:34" x14ac:dyDescent="0.25">
      <c r="M5" s="144" t="s">
        <v>261</v>
      </c>
    </row>
    <row r="7" spans="1:34" ht="15" customHeight="1" x14ac:dyDescent="0.25">
      <c r="A7" s="250" t="s">
        <v>262</v>
      </c>
      <c r="B7" s="250"/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0"/>
      <c r="R7" s="146"/>
      <c r="S7" s="146"/>
      <c r="T7" s="146"/>
      <c r="U7" s="146"/>
      <c r="V7" s="146"/>
      <c r="W7" s="146"/>
      <c r="Y7" s="146"/>
      <c r="Z7" s="146"/>
      <c r="AA7" s="146"/>
      <c r="AB7" s="146"/>
      <c r="AC7" s="146"/>
      <c r="AD7" s="146"/>
      <c r="AF7" s="147"/>
      <c r="AG7" s="147"/>
      <c r="AH7" s="147"/>
    </row>
    <row r="8" spans="1:34" ht="15.75" thickBot="1" x14ac:dyDescent="0.3">
      <c r="O8" s="144" t="s">
        <v>254</v>
      </c>
    </row>
    <row r="9" spans="1:34" ht="21.75" customHeight="1" x14ac:dyDescent="0.25">
      <c r="A9" s="251"/>
      <c r="B9" s="254" t="s">
        <v>156</v>
      </c>
      <c r="C9" s="254" t="s">
        <v>84</v>
      </c>
      <c r="D9" s="259" t="s">
        <v>151</v>
      </c>
      <c r="E9" s="259"/>
      <c r="F9" s="259"/>
      <c r="G9" s="259"/>
      <c r="H9" s="259"/>
      <c r="I9" s="259"/>
      <c r="J9" s="259"/>
      <c r="K9" s="259"/>
      <c r="L9" s="259"/>
      <c r="M9" s="259"/>
      <c r="N9" s="259"/>
      <c r="O9" s="260"/>
    </row>
    <row r="10" spans="1:34" ht="18" customHeight="1" x14ac:dyDescent="0.25">
      <c r="A10" s="252"/>
      <c r="B10" s="255"/>
      <c r="C10" s="257"/>
      <c r="D10" s="261">
        <v>2017</v>
      </c>
      <c r="E10" s="261"/>
      <c r="F10" s="261"/>
      <c r="G10" s="261"/>
      <c r="H10" s="261">
        <v>2018</v>
      </c>
      <c r="I10" s="261"/>
      <c r="J10" s="261"/>
      <c r="K10" s="261"/>
      <c r="L10" s="261">
        <v>2019</v>
      </c>
      <c r="M10" s="261"/>
      <c r="N10" s="261"/>
      <c r="O10" s="262"/>
    </row>
    <row r="11" spans="1:34" ht="96" customHeight="1" thickBot="1" x14ac:dyDescent="0.3">
      <c r="A11" s="253"/>
      <c r="B11" s="256"/>
      <c r="C11" s="258"/>
      <c r="D11" s="148" t="s">
        <v>177</v>
      </c>
      <c r="E11" s="149" t="s">
        <v>178</v>
      </c>
      <c r="F11" s="149" t="s">
        <v>179</v>
      </c>
      <c r="G11" s="150" t="s">
        <v>180</v>
      </c>
      <c r="H11" s="148" t="s">
        <v>177</v>
      </c>
      <c r="I11" s="149" t="s">
        <v>178</v>
      </c>
      <c r="J11" s="149" t="s">
        <v>179</v>
      </c>
      <c r="K11" s="150" t="s">
        <v>180</v>
      </c>
      <c r="L11" s="148" t="s">
        <v>177</v>
      </c>
      <c r="M11" s="149" t="s">
        <v>178</v>
      </c>
      <c r="N11" s="149" t="s">
        <v>179</v>
      </c>
      <c r="O11" s="151" t="s">
        <v>180</v>
      </c>
    </row>
    <row r="12" spans="1:34" ht="45" customHeight="1" x14ac:dyDescent="0.25">
      <c r="A12" s="248" t="s">
        <v>152</v>
      </c>
      <c r="B12" s="152" t="s">
        <v>6</v>
      </c>
      <c r="C12" s="153" t="s">
        <v>157</v>
      </c>
      <c r="D12" s="154">
        <v>93489.999999999156</v>
      </c>
      <c r="E12" s="155">
        <v>10</v>
      </c>
      <c r="F12" s="155">
        <v>138</v>
      </c>
      <c r="G12" s="156">
        <f>D12/E12</f>
        <v>9348.9999999999163</v>
      </c>
      <c r="H12" s="154">
        <v>150350.0000000018</v>
      </c>
      <c r="I12" s="155">
        <v>18</v>
      </c>
      <c r="J12" s="155">
        <v>215</v>
      </c>
      <c r="K12" s="156">
        <f>H12/I12</f>
        <v>8352.7777777778774</v>
      </c>
      <c r="L12" s="154">
        <v>193869.99999999939</v>
      </c>
      <c r="M12" s="155">
        <v>24</v>
      </c>
      <c r="N12" s="155">
        <v>172.44</v>
      </c>
      <c r="O12" s="157">
        <f>L12/M12</f>
        <v>8077.9166666666415</v>
      </c>
    </row>
    <row r="13" spans="1:34" ht="30.75" thickBot="1" x14ac:dyDescent="0.3">
      <c r="A13" s="249"/>
      <c r="B13" s="158" t="s">
        <v>7</v>
      </c>
      <c r="C13" s="159" t="s">
        <v>158</v>
      </c>
      <c r="D13" s="154">
        <v>303670.00000000506</v>
      </c>
      <c r="E13" s="155">
        <v>10</v>
      </c>
      <c r="F13" s="155">
        <v>138</v>
      </c>
      <c r="G13" s="156">
        <f>D13/E13</f>
        <v>30367.000000000506</v>
      </c>
      <c r="H13" s="154">
        <v>407610.00000000163</v>
      </c>
      <c r="I13" s="155">
        <v>18</v>
      </c>
      <c r="J13" s="155">
        <v>215</v>
      </c>
      <c r="K13" s="156">
        <f>H13/I13</f>
        <v>22645.000000000091</v>
      </c>
      <c r="L13" s="154">
        <v>526960.00000000175</v>
      </c>
      <c r="M13" s="155">
        <v>24</v>
      </c>
      <c r="N13" s="160">
        <v>172.44</v>
      </c>
      <c r="O13" s="157">
        <f>L13/M13</f>
        <v>21956.666666666741</v>
      </c>
    </row>
    <row r="14" spans="1:34" ht="45" x14ac:dyDescent="0.25">
      <c r="A14" s="248" t="s">
        <v>153</v>
      </c>
      <c r="B14" s="152" t="s">
        <v>6</v>
      </c>
      <c r="C14" s="153" t="s">
        <v>157</v>
      </c>
      <c r="D14" s="154">
        <v>12084120</v>
      </c>
      <c r="E14" s="155">
        <v>1402</v>
      </c>
      <c r="F14" s="161">
        <v>14590.057000000001</v>
      </c>
      <c r="G14" s="156">
        <f>D14/E14</f>
        <v>8619.2011412268184</v>
      </c>
      <c r="H14" s="154">
        <v>11277050</v>
      </c>
      <c r="I14" s="155">
        <v>1350</v>
      </c>
      <c r="J14" s="161">
        <v>14944.4822</v>
      </c>
      <c r="K14" s="156">
        <f>H14/I14</f>
        <v>8353.3703703703704</v>
      </c>
      <c r="L14" s="154">
        <v>14968930</v>
      </c>
      <c r="M14" s="155">
        <v>1853</v>
      </c>
      <c r="N14" s="160">
        <v>20771.213000000003</v>
      </c>
      <c r="O14" s="157">
        <f>L14/M14</f>
        <v>8078.2137075013488</v>
      </c>
    </row>
    <row r="15" spans="1:34" ht="30.75" thickBot="1" x14ac:dyDescent="0.3">
      <c r="A15" s="249"/>
      <c r="B15" s="158" t="s">
        <v>7</v>
      </c>
      <c r="C15" s="159" t="s">
        <v>158</v>
      </c>
      <c r="D15" s="162">
        <v>39250270</v>
      </c>
      <c r="E15" s="163">
        <v>1402</v>
      </c>
      <c r="F15" s="164">
        <v>14590.057000000001</v>
      </c>
      <c r="G15" s="165">
        <f>D15/E15</f>
        <v>27995.912981455065</v>
      </c>
      <c r="H15" s="162">
        <v>30569880</v>
      </c>
      <c r="I15" s="163">
        <v>1350</v>
      </c>
      <c r="J15" s="164">
        <v>14944.4822</v>
      </c>
      <c r="K15" s="165">
        <f>H15/I15</f>
        <v>22644.355555555554</v>
      </c>
      <c r="L15" s="162">
        <v>40685529.999999993</v>
      </c>
      <c r="M15" s="163">
        <v>1853</v>
      </c>
      <c r="N15" s="163">
        <v>20771.213000000003</v>
      </c>
      <c r="O15" s="166">
        <f>L15/M15</f>
        <v>21956.573124662704</v>
      </c>
    </row>
  </sheetData>
  <mergeCells count="10">
    <mergeCell ref="A12:A13"/>
    <mergeCell ref="A14:A15"/>
    <mergeCell ref="A7:O7"/>
    <mergeCell ref="A9:A11"/>
    <mergeCell ref="B9:B11"/>
    <mergeCell ref="C9:C11"/>
    <mergeCell ref="D9:O9"/>
    <mergeCell ref="D10:G10"/>
    <mergeCell ref="H10:K10"/>
    <mergeCell ref="L10:O10"/>
  </mergeCells>
  <pageMargins left="0" right="0" top="0" bottom="0.39370078740157483" header="0" footer="0"/>
  <pageSetup paperSize="9" scale="1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75524-56D2-4A5B-8A8E-238965739426}">
  <sheetPr>
    <pageSetUpPr fitToPage="1"/>
  </sheetPr>
  <dimension ref="A1:AH15"/>
  <sheetViews>
    <sheetView zoomScale="80" zoomScaleNormal="80" workbookViewId="0">
      <selection activeCell="H25" sqref="H25"/>
    </sheetView>
  </sheetViews>
  <sheetFormatPr defaultRowHeight="15" x14ac:dyDescent="0.25"/>
  <cols>
    <col min="1" max="1" width="11.7109375" style="144" customWidth="1"/>
    <col min="2" max="2" width="6.7109375" style="144" customWidth="1"/>
    <col min="3" max="3" width="33.42578125" style="144" customWidth="1"/>
    <col min="4" max="4" width="14.42578125" style="144" customWidth="1"/>
    <col min="5" max="5" width="17.7109375" style="145" customWidth="1"/>
    <col min="6" max="8" width="14.42578125" style="144" customWidth="1"/>
    <col min="9" max="9" width="17.42578125" style="144" customWidth="1"/>
    <col min="10" max="12" width="14.42578125" style="144" customWidth="1"/>
    <col min="13" max="13" width="17.140625" style="144" customWidth="1"/>
    <col min="14" max="14" width="14.42578125" style="144" customWidth="1"/>
    <col min="15" max="15" width="15.85546875" style="144" customWidth="1"/>
    <col min="16" max="16" width="11.5703125" style="144" customWidth="1"/>
    <col min="17" max="17" width="14.42578125" style="144" customWidth="1"/>
    <col min="18" max="18" width="10.5703125" style="144" customWidth="1"/>
    <col min="19" max="30" width="12.85546875" style="144" customWidth="1"/>
    <col min="31" max="31" width="11.28515625" style="144" customWidth="1"/>
    <col min="32" max="33" width="10.28515625" style="144" bestFit="1" customWidth="1"/>
    <col min="34" max="16384" width="9.140625" style="144"/>
  </cols>
  <sheetData>
    <row r="1" spans="1:34" x14ac:dyDescent="0.25">
      <c r="M1" s="144" t="s">
        <v>257</v>
      </c>
    </row>
    <row r="2" spans="1:34" x14ac:dyDescent="0.25">
      <c r="M2" s="144" t="s">
        <v>258</v>
      </c>
    </row>
    <row r="3" spans="1:34" x14ac:dyDescent="0.25">
      <c r="M3" s="144" t="s">
        <v>259</v>
      </c>
    </row>
    <row r="4" spans="1:34" x14ac:dyDescent="0.25">
      <c r="M4" s="144" t="s">
        <v>260</v>
      </c>
    </row>
    <row r="5" spans="1:34" x14ac:dyDescent="0.25">
      <c r="M5" s="144" t="s">
        <v>261</v>
      </c>
    </row>
    <row r="7" spans="1:34" ht="15" customHeight="1" x14ac:dyDescent="0.25">
      <c r="A7" s="250" t="s">
        <v>262</v>
      </c>
      <c r="B7" s="250"/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0"/>
      <c r="AF7" s="147"/>
      <c r="AG7" s="147"/>
      <c r="AH7" s="147"/>
    </row>
    <row r="8" spans="1:34" ht="15.75" thickBot="1" x14ac:dyDescent="0.3">
      <c r="O8" s="144" t="s">
        <v>254</v>
      </c>
    </row>
    <row r="9" spans="1:34" x14ac:dyDescent="0.25">
      <c r="A9" s="251"/>
      <c r="B9" s="254" t="s">
        <v>156</v>
      </c>
      <c r="C9" s="254" t="s">
        <v>84</v>
      </c>
      <c r="D9" s="264" t="s">
        <v>263</v>
      </c>
      <c r="E9" s="264"/>
      <c r="F9" s="264"/>
      <c r="G9" s="264"/>
      <c r="H9" s="264"/>
      <c r="I9" s="264"/>
      <c r="J9" s="264"/>
      <c r="K9" s="264"/>
      <c r="L9" s="264"/>
      <c r="M9" s="264"/>
      <c r="N9" s="264"/>
      <c r="O9" s="265"/>
    </row>
    <row r="10" spans="1:34" x14ac:dyDescent="0.25">
      <c r="A10" s="252"/>
      <c r="B10" s="255"/>
      <c r="C10" s="255"/>
      <c r="D10" s="261">
        <v>2017</v>
      </c>
      <c r="E10" s="261"/>
      <c r="F10" s="261"/>
      <c r="G10" s="261"/>
      <c r="H10" s="261">
        <v>2018</v>
      </c>
      <c r="I10" s="261"/>
      <c r="J10" s="261"/>
      <c r="K10" s="261"/>
      <c r="L10" s="261">
        <v>2019</v>
      </c>
      <c r="M10" s="261"/>
      <c r="N10" s="261"/>
      <c r="O10" s="262"/>
    </row>
    <row r="11" spans="1:34" ht="90" x14ac:dyDescent="0.25">
      <c r="A11" s="252"/>
      <c r="B11" s="255"/>
      <c r="C11" s="255"/>
      <c r="D11" s="149" t="s">
        <v>177</v>
      </c>
      <c r="E11" s="149" t="s">
        <v>178</v>
      </c>
      <c r="F11" s="149" t="s">
        <v>179</v>
      </c>
      <c r="G11" s="149" t="s">
        <v>180</v>
      </c>
      <c r="H11" s="149" t="s">
        <v>177</v>
      </c>
      <c r="I11" s="149" t="s">
        <v>178</v>
      </c>
      <c r="J11" s="149" t="s">
        <v>179</v>
      </c>
      <c r="K11" s="149" t="s">
        <v>180</v>
      </c>
      <c r="L11" s="149" t="s">
        <v>177</v>
      </c>
      <c r="M11" s="149" t="s">
        <v>178</v>
      </c>
      <c r="N11" s="149" t="s">
        <v>179</v>
      </c>
      <c r="O11" s="151" t="s">
        <v>180</v>
      </c>
    </row>
    <row r="12" spans="1:34" ht="45" x14ac:dyDescent="0.25">
      <c r="A12" s="263" t="s">
        <v>152</v>
      </c>
      <c r="B12" s="167" t="s">
        <v>6</v>
      </c>
      <c r="C12" s="168" t="s">
        <v>157</v>
      </c>
      <c r="D12" s="155">
        <v>9520.0000000000346</v>
      </c>
      <c r="E12" s="155">
        <v>4</v>
      </c>
      <c r="F12" s="169">
        <v>88</v>
      </c>
      <c r="G12" s="169">
        <f>D12/E12</f>
        <v>2380.0000000000086</v>
      </c>
      <c r="H12" s="169">
        <v>41760.000000000167</v>
      </c>
      <c r="I12" s="155">
        <v>5</v>
      </c>
      <c r="J12" s="169">
        <v>295</v>
      </c>
      <c r="K12" s="169">
        <f>H12/I12</f>
        <v>8352.0000000000327</v>
      </c>
      <c r="L12" s="169">
        <v>96940</v>
      </c>
      <c r="M12" s="155">
        <v>12</v>
      </c>
      <c r="N12" s="169">
        <v>755</v>
      </c>
      <c r="O12" s="170">
        <f>L12/M12</f>
        <v>8078.333333333333</v>
      </c>
    </row>
    <row r="13" spans="1:34" ht="30" x14ac:dyDescent="0.25">
      <c r="A13" s="263"/>
      <c r="B13" s="167" t="s">
        <v>7</v>
      </c>
      <c r="C13" s="168" t="s">
        <v>158</v>
      </c>
      <c r="D13" s="155">
        <v>43619.999999999833</v>
      </c>
      <c r="E13" s="155">
        <v>4</v>
      </c>
      <c r="F13" s="169">
        <v>88</v>
      </c>
      <c r="G13" s="169">
        <f>D13/E13</f>
        <v>10904.999999999958</v>
      </c>
      <c r="H13" s="169">
        <v>113220.00000000015</v>
      </c>
      <c r="I13" s="155">
        <v>5</v>
      </c>
      <c r="J13" s="169">
        <v>295</v>
      </c>
      <c r="K13" s="169">
        <f>H13/I13</f>
        <v>22644.000000000029</v>
      </c>
      <c r="L13" s="169">
        <v>263479.99999999977</v>
      </c>
      <c r="M13" s="155">
        <v>12</v>
      </c>
      <c r="N13" s="169">
        <v>755</v>
      </c>
      <c r="O13" s="170">
        <f>L13/M13</f>
        <v>21956.666666666646</v>
      </c>
    </row>
    <row r="14" spans="1:34" ht="45" x14ac:dyDescent="0.25">
      <c r="A14" s="263" t="s">
        <v>153</v>
      </c>
      <c r="B14" s="167" t="s">
        <v>6</v>
      </c>
      <c r="C14" s="168" t="s">
        <v>157</v>
      </c>
      <c r="D14" s="155">
        <v>676670</v>
      </c>
      <c r="E14" s="155">
        <v>140</v>
      </c>
      <c r="F14" s="161">
        <v>6249.8</v>
      </c>
      <c r="G14" s="169">
        <f>D14/E14</f>
        <v>4833.3571428571431</v>
      </c>
      <c r="H14" s="169">
        <v>1136060</v>
      </c>
      <c r="I14" s="155">
        <v>136</v>
      </c>
      <c r="J14" s="161">
        <v>5991.12</v>
      </c>
      <c r="K14" s="169">
        <f>H14/I14</f>
        <v>8353.3823529411766</v>
      </c>
      <c r="L14" s="169">
        <v>1058250</v>
      </c>
      <c r="M14" s="155">
        <v>131</v>
      </c>
      <c r="N14" s="161">
        <v>6279.08</v>
      </c>
      <c r="O14" s="170">
        <f>L14/M14</f>
        <v>8078.2442748091607</v>
      </c>
    </row>
    <row r="15" spans="1:34" ht="30.75" thickBot="1" x14ac:dyDescent="0.3">
      <c r="A15" s="249"/>
      <c r="B15" s="158" t="s">
        <v>7</v>
      </c>
      <c r="C15" s="171" t="s">
        <v>158</v>
      </c>
      <c r="D15" s="163">
        <v>3097650</v>
      </c>
      <c r="E15" s="163">
        <v>140</v>
      </c>
      <c r="F15" s="172">
        <v>6249.8</v>
      </c>
      <c r="G15" s="173">
        <f>D15/E15</f>
        <v>22126.071428571428</v>
      </c>
      <c r="H15" s="173">
        <v>3079630</v>
      </c>
      <c r="I15" s="163">
        <v>136</v>
      </c>
      <c r="J15" s="164">
        <v>5991.12</v>
      </c>
      <c r="K15" s="173">
        <f>H15/I15</f>
        <v>22644.338235294119</v>
      </c>
      <c r="L15" s="173">
        <v>2876310</v>
      </c>
      <c r="M15" s="163">
        <v>131</v>
      </c>
      <c r="N15" s="172">
        <v>6279.08</v>
      </c>
      <c r="O15" s="174">
        <f>L15/M15</f>
        <v>21956.564885496184</v>
      </c>
    </row>
  </sheetData>
  <mergeCells count="10">
    <mergeCell ref="A12:A13"/>
    <mergeCell ref="A14:A15"/>
    <mergeCell ref="A7:O7"/>
    <mergeCell ref="A9:A11"/>
    <mergeCell ref="B9:B11"/>
    <mergeCell ref="C9:C11"/>
    <mergeCell ref="D9:O9"/>
    <mergeCell ref="D10:G10"/>
    <mergeCell ref="H10:K10"/>
    <mergeCell ref="L10:O10"/>
  </mergeCells>
  <pageMargins left="0" right="0" top="0" bottom="0.15748031496062992" header="0" footer="0"/>
  <pageSetup paperSize="9" scale="1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22770-89B8-46EA-BC79-DC4F98E3E47E}">
  <sheetPr>
    <pageSetUpPr fitToPage="1"/>
  </sheetPr>
  <dimension ref="A1:AH16"/>
  <sheetViews>
    <sheetView zoomScale="80" zoomScaleNormal="80" workbookViewId="0">
      <selection activeCell="A18" sqref="A18:XFD19"/>
    </sheetView>
  </sheetViews>
  <sheetFormatPr defaultRowHeight="15" x14ac:dyDescent="0.25"/>
  <cols>
    <col min="1" max="1" width="16.28515625" style="144" customWidth="1"/>
    <col min="2" max="2" width="6.7109375" style="144" customWidth="1"/>
    <col min="3" max="3" width="33.42578125" style="144" customWidth="1"/>
    <col min="4" max="4" width="14.42578125" style="144" customWidth="1"/>
    <col min="5" max="5" width="16.5703125" style="145" customWidth="1"/>
    <col min="6" max="8" width="14.42578125" style="144" customWidth="1"/>
    <col min="9" max="9" width="16.85546875" style="144" customWidth="1"/>
    <col min="10" max="12" width="14.42578125" style="144" customWidth="1"/>
    <col min="13" max="13" width="16" style="144" customWidth="1"/>
    <col min="14" max="14" width="16.7109375" style="144" customWidth="1"/>
    <col min="15" max="15" width="14.42578125" style="144" customWidth="1"/>
    <col min="16" max="16" width="11.5703125" style="144" customWidth="1"/>
    <col min="17" max="17" width="14.42578125" style="144" customWidth="1"/>
    <col min="18" max="18" width="10.5703125" style="144" customWidth="1"/>
    <col min="19" max="30" width="12.85546875" style="144" customWidth="1"/>
    <col min="31" max="31" width="10.28515625" style="144" customWidth="1"/>
    <col min="32" max="33" width="10.28515625" style="144" bestFit="1" customWidth="1"/>
    <col min="34" max="34" width="13" style="144" bestFit="1" customWidth="1"/>
    <col min="35" max="16384" width="9.140625" style="144"/>
  </cols>
  <sheetData>
    <row r="1" spans="1:34" x14ac:dyDescent="0.25">
      <c r="M1" s="144" t="s">
        <v>257</v>
      </c>
    </row>
    <row r="2" spans="1:34" x14ac:dyDescent="0.25">
      <c r="M2" s="144" t="s">
        <v>258</v>
      </c>
    </row>
    <row r="3" spans="1:34" x14ac:dyDescent="0.25">
      <c r="M3" s="144" t="s">
        <v>259</v>
      </c>
    </row>
    <row r="4" spans="1:34" x14ac:dyDescent="0.25">
      <c r="M4" s="144" t="s">
        <v>260</v>
      </c>
    </row>
    <row r="5" spans="1:34" x14ac:dyDescent="0.25">
      <c r="M5" s="144" t="s">
        <v>261</v>
      </c>
    </row>
    <row r="7" spans="1:34" ht="27" customHeight="1" x14ac:dyDescent="0.25">
      <c r="A7" s="250" t="s">
        <v>264</v>
      </c>
      <c r="B7" s="250"/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0"/>
      <c r="AF7" s="147"/>
      <c r="AG7" s="147"/>
      <c r="AH7" s="147"/>
    </row>
    <row r="8" spans="1:34" x14ac:dyDescent="0.25">
      <c r="M8" s="175"/>
      <c r="N8" s="266"/>
      <c r="O8" s="266"/>
    </row>
    <row r="9" spans="1:34" ht="15.75" thickBot="1" x14ac:dyDescent="0.3"/>
    <row r="10" spans="1:34" x14ac:dyDescent="0.25">
      <c r="A10" s="251"/>
      <c r="B10" s="254" t="s">
        <v>156</v>
      </c>
      <c r="C10" s="254" t="s">
        <v>84</v>
      </c>
      <c r="D10" s="264" t="s">
        <v>154</v>
      </c>
      <c r="E10" s="264"/>
      <c r="F10" s="264"/>
      <c r="G10" s="264"/>
      <c r="H10" s="264"/>
      <c r="I10" s="264"/>
      <c r="J10" s="264"/>
      <c r="K10" s="264"/>
      <c r="L10" s="264"/>
      <c r="M10" s="264"/>
      <c r="N10" s="264"/>
      <c r="O10" s="265"/>
    </row>
    <row r="11" spans="1:34" x14ac:dyDescent="0.25">
      <c r="A11" s="252"/>
      <c r="B11" s="255"/>
      <c r="C11" s="255"/>
      <c r="D11" s="261">
        <v>2017</v>
      </c>
      <c r="E11" s="261"/>
      <c r="F11" s="261"/>
      <c r="G11" s="261"/>
      <c r="H11" s="261">
        <v>2018</v>
      </c>
      <c r="I11" s="261"/>
      <c r="J11" s="261"/>
      <c r="K11" s="261"/>
      <c r="L11" s="261">
        <v>2019</v>
      </c>
      <c r="M11" s="261"/>
      <c r="N11" s="261"/>
      <c r="O11" s="262"/>
    </row>
    <row r="12" spans="1:34" ht="90" x14ac:dyDescent="0.25">
      <c r="A12" s="252"/>
      <c r="B12" s="255"/>
      <c r="C12" s="255"/>
      <c r="D12" s="149" t="s">
        <v>177</v>
      </c>
      <c r="E12" s="149" t="s">
        <v>178</v>
      </c>
      <c r="F12" s="149" t="s">
        <v>179</v>
      </c>
      <c r="G12" s="149" t="s">
        <v>180</v>
      </c>
      <c r="H12" s="149" t="s">
        <v>177</v>
      </c>
      <c r="I12" s="149" t="s">
        <v>178</v>
      </c>
      <c r="J12" s="149" t="s">
        <v>179</v>
      </c>
      <c r="K12" s="149" t="s">
        <v>180</v>
      </c>
      <c r="L12" s="149" t="s">
        <v>177</v>
      </c>
      <c r="M12" s="149" t="s">
        <v>178</v>
      </c>
      <c r="N12" s="149" t="s">
        <v>179</v>
      </c>
      <c r="O12" s="151" t="s">
        <v>180</v>
      </c>
    </row>
    <row r="13" spans="1:34" ht="45" x14ac:dyDescent="0.25">
      <c r="A13" s="263" t="s">
        <v>152</v>
      </c>
      <c r="B13" s="167" t="s">
        <v>6</v>
      </c>
      <c r="C13" s="168" t="s">
        <v>157</v>
      </c>
      <c r="D13" s="169">
        <v>549910.00000000012</v>
      </c>
      <c r="E13" s="155">
        <v>15</v>
      </c>
      <c r="F13" s="169">
        <v>4993.2</v>
      </c>
      <c r="G13" s="169">
        <f>D13/E13</f>
        <v>36660.666666666672</v>
      </c>
      <c r="H13" s="169">
        <v>108600.00000000001</v>
      </c>
      <c r="I13" s="155">
        <v>13</v>
      </c>
      <c r="J13" s="169">
        <v>4876.08</v>
      </c>
      <c r="K13" s="169">
        <f>H13/I13</f>
        <v>8353.8461538461543</v>
      </c>
      <c r="L13" s="169">
        <v>64629.999999999993</v>
      </c>
      <c r="M13" s="155">
        <v>8</v>
      </c>
      <c r="N13" s="169">
        <v>5243.7</v>
      </c>
      <c r="O13" s="170">
        <f>L13/M13</f>
        <v>8078.7499999999991</v>
      </c>
    </row>
    <row r="14" spans="1:34" ht="30" x14ac:dyDescent="0.25">
      <c r="A14" s="263"/>
      <c r="B14" s="167" t="s">
        <v>7</v>
      </c>
      <c r="C14" s="168" t="s">
        <v>158</v>
      </c>
      <c r="D14" s="169">
        <v>2465520</v>
      </c>
      <c r="E14" s="155">
        <v>15</v>
      </c>
      <c r="F14" s="169">
        <v>4993.2</v>
      </c>
      <c r="G14" s="169">
        <f>D14/E14</f>
        <v>164368</v>
      </c>
      <c r="H14" s="169">
        <v>294370</v>
      </c>
      <c r="I14" s="155">
        <v>13</v>
      </c>
      <c r="J14" s="169">
        <v>4876.08</v>
      </c>
      <c r="K14" s="169">
        <f>H14/I14</f>
        <v>22643.846153846152</v>
      </c>
      <c r="L14" s="169">
        <v>175660.00000000003</v>
      </c>
      <c r="M14" s="155">
        <v>8</v>
      </c>
      <c r="N14" s="169">
        <v>5243.7</v>
      </c>
      <c r="O14" s="170">
        <f>L14/M14</f>
        <v>21957.500000000004</v>
      </c>
    </row>
    <row r="15" spans="1:34" ht="45" x14ac:dyDescent="0.25">
      <c r="A15" s="263" t="s">
        <v>153</v>
      </c>
      <c r="B15" s="167" t="s">
        <v>6</v>
      </c>
      <c r="C15" s="168" t="s">
        <v>157</v>
      </c>
      <c r="D15" s="169">
        <v>549910.00000000012</v>
      </c>
      <c r="E15" s="155">
        <v>15</v>
      </c>
      <c r="F15" s="169">
        <v>4993.2</v>
      </c>
      <c r="G15" s="169">
        <f>D15/E15</f>
        <v>36660.666666666672</v>
      </c>
      <c r="H15" s="169">
        <v>108600.00000000001</v>
      </c>
      <c r="I15" s="155">
        <v>13</v>
      </c>
      <c r="J15" s="169">
        <v>4876.08</v>
      </c>
      <c r="K15" s="169">
        <f>H15/I15</f>
        <v>8353.8461538461543</v>
      </c>
      <c r="L15" s="169">
        <v>64629.999999999993</v>
      </c>
      <c r="M15" s="155">
        <v>8</v>
      </c>
      <c r="N15" s="169">
        <v>5243.7</v>
      </c>
      <c r="O15" s="170">
        <f>L15/M15</f>
        <v>8078.7499999999991</v>
      </c>
    </row>
    <row r="16" spans="1:34" ht="30.75" thickBot="1" x14ac:dyDescent="0.3">
      <c r="A16" s="249"/>
      <c r="B16" s="158" t="s">
        <v>7</v>
      </c>
      <c r="C16" s="171" t="s">
        <v>158</v>
      </c>
      <c r="D16" s="173">
        <v>2465520</v>
      </c>
      <c r="E16" s="163">
        <v>15</v>
      </c>
      <c r="F16" s="173">
        <v>4993.2</v>
      </c>
      <c r="G16" s="173">
        <f>D16/E16</f>
        <v>164368</v>
      </c>
      <c r="H16" s="173">
        <v>294370</v>
      </c>
      <c r="I16" s="163">
        <v>13</v>
      </c>
      <c r="J16" s="173">
        <v>4876.08</v>
      </c>
      <c r="K16" s="173">
        <f>H16/I16</f>
        <v>22643.846153846152</v>
      </c>
      <c r="L16" s="173">
        <v>175660.00000000003</v>
      </c>
      <c r="M16" s="163">
        <v>8</v>
      </c>
      <c r="N16" s="173">
        <v>5243.7</v>
      </c>
      <c r="O16" s="174">
        <f>L16/M16</f>
        <v>21957.500000000004</v>
      </c>
    </row>
  </sheetData>
  <mergeCells count="11">
    <mergeCell ref="A13:A14"/>
    <mergeCell ref="A15:A16"/>
    <mergeCell ref="A7:O7"/>
    <mergeCell ref="N8:O8"/>
    <mergeCell ref="A10:A12"/>
    <mergeCell ref="B10:B12"/>
    <mergeCell ref="C10:C12"/>
    <mergeCell ref="D10:O10"/>
    <mergeCell ref="D11:G11"/>
    <mergeCell ref="H11:K11"/>
    <mergeCell ref="L11:O11"/>
  </mergeCells>
  <pageMargins left="0" right="0" top="0" bottom="0.15748031496062992" header="0" footer="0"/>
  <pageSetup paperSize="9" scale="1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51E8A-7536-4107-923E-EE5A8A62B185}">
  <sheetPr>
    <pageSetUpPr fitToPage="1"/>
  </sheetPr>
  <dimension ref="A1:E41"/>
  <sheetViews>
    <sheetView workbookViewId="0">
      <selection activeCell="D50" sqref="D50"/>
    </sheetView>
  </sheetViews>
  <sheetFormatPr defaultRowHeight="15" x14ac:dyDescent="0.25"/>
  <cols>
    <col min="1" max="1" width="9" style="14" customWidth="1"/>
    <col min="2" max="2" width="40.140625" style="14" customWidth="1"/>
    <col min="3" max="3" width="20.7109375" style="14" customWidth="1"/>
    <col min="4" max="4" width="23.140625" style="14" customWidth="1"/>
    <col min="5" max="5" width="22" style="14" customWidth="1"/>
    <col min="6" max="16384" width="9.140625" style="14"/>
  </cols>
  <sheetData>
    <row r="1" spans="1:5" ht="15.75" x14ac:dyDescent="0.25">
      <c r="E1" s="176" t="s">
        <v>265</v>
      </c>
    </row>
    <row r="2" spans="1:5" ht="15.75" x14ac:dyDescent="0.25">
      <c r="E2" s="176" t="s">
        <v>266</v>
      </c>
    </row>
    <row r="3" spans="1:5" ht="15.75" x14ac:dyDescent="0.25">
      <c r="E3" s="176" t="s">
        <v>267</v>
      </c>
    </row>
    <row r="4" spans="1:5" ht="15.75" x14ac:dyDescent="0.25">
      <c r="E4" s="176" t="s">
        <v>268</v>
      </c>
    </row>
    <row r="5" spans="1:5" ht="15.75" x14ac:dyDescent="0.25">
      <c r="E5" s="176" t="s">
        <v>269</v>
      </c>
    </row>
    <row r="6" spans="1:5" ht="15.75" hidden="1" x14ac:dyDescent="0.25">
      <c r="A6" s="177"/>
    </row>
    <row r="7" spans="1:5" ht="15.75" hidden="1" x14ac:dyDescent="0.25">
      <c r="A7" s="176" t="s">
        <v>270</v>
      </c>
    </row>
    <row r="8" spans="1:5" ht="15.75" hidden="1" x14ac:dyDescent="0.25">
      <c r="A8" s="177"/>
    </row>
    <row r="9" spans="1:5" ht="15.75" x14ac:dyDescent="0.25">
      <c r="A9" s="268" t="s">
        <v>42</v>
      </c>
      <c r="B9" s="268"/>
      <c r="C9" s="268"/>
      <c r="D9" s="268"/>
      <c r="E9" s="268"/>
    </row>
    <row r="10" spans="1:5" ht="15.75" x14ac:dyDescent="0.25">
      <c r="A10" s="268" t="s">
        <v>271</v>
      </c>
      <c r="B10" s="268"/>
      <c r="C10" s="268"/>
      <c r="D10" s="268"/>
      <c r="E10" s="268"/>
    </row>
    <row r="11" spans="1:5" ht="15.75" x14ac:dyDescent="0.25">
      <c r="A11" s="268" t="s">
        <v>272</v>
      </c>
      <c r="B11" s="268"/>
      <c r="C11" s="268"/>
      <c r="D11" s="268"/>
      <c r="E11" s="268"/>
    </row>
    <row r="12" spans="1:5" ht="15.75" x14ac:dyDescent="0.25">
      <c r="A12" s="268" t="s">
        <v>273</v>
      </c>
      <c r="B12" s="268"/>
      <c r="C12" s="268"/>
      <c r="D12" s="268"/>
      <c r="E12" s="268"/>
    </row>
    <row r="13" spans="1:5" ht="15.75" x14ac:dyDescent="0.25">
      <c r="A13" s="268" t="s">
        <v>274</v>
      </c>
      <c r="B13" s="268"/>
      <c r="C13" s="268"/>
      <c r="D13" s="268"/>
      <c r="E13" s="268"/>
    </row>
    <row r="14" spans="1:5" ht="15.75" x14ac:dyDescent="0.25">
      <c r="A14" s="178"/>
      <c r="B14" s="179"/>
      <c r="C14" s="179"/>
      <c r="D14" s="179"/>
      <c r="E14" s="179"/>
    </row>
    <row r="15" spans="1:5" ht="15.75" x14ac:dyDescent="0.25">
      <c r="A15" s="268" t="s">
        <v>275</v>
      </c>
      <c r="B15" s="268"/>
      <c r="C15" s="268"/>
      <c r="D15" s="268"/>
      <c r="E15" s="268"/>
    </row>
    <row r="16" spans="1:5" ht="15.75" x14ac:dyDescent="0.25">
      <c r="A16" s="267" t="s">
        <v>276</v>
      </c>
      <c r="B16" s="267"/>
      <c r="C16" s="267"/>
      <c r="D16" s="267"/>
      <c r="E16" s="267"/>
    </row>
    <row r="17" spans="1:5" ht="15.75" x14ac:dyDescent="0.25">
      <c r="A17" s="177"/>
    </row>
    <row r="18" spans="1:5" ht="15.75" x14ac:dyDescent="0.25">
      <c r="E18" s="176" t="s">
        <v>43</v>
      </c>
    </row>
    <row r="19" spans="1:5" ht="16.5" thickBot="1" x14ac:dyDescent="0.3">
      <c r="A19" s="180"/>
    </row>
    <row r="20" spans="1:5" ht="95.25" thickBot="1" x14ac:dyDescent="0.3">
      <c r="A20" s="181" t="s">
        <v>156</v>
      </c>
      <c r="B20" s="182" t="s">
        <v>44</v>
      </c>
      <c r="C20" s="182" t="s">
        <v>277</v>
      </c>
      <c r="D20" s="182" t="s">
        <v>278</v>
      </c>
      <c r="E20" s="182" t="s">
        <v>279</v>
      </c>
    </row>
    <row r="21" spans="1:5" ht="16.5" thickBot="1" x14ac:dyDescent="0.3">
      <c r="A21" s="183">
        <v>1</v>
      </c>
      <c r="B21" s="184">
        <v>2</v>
      </c>
      <c r="C21" s="184">
        <v>3</v>
      </c>
      <c r="D21" s="184">
        <v>4</v>
      </c>
      <c r="E21" s="184">
        <v>5</v>
      </c>
    </row>
    <row r="22" spans="1:5" ht="48" thickBot="1" x14ac:dyDescent="0.3">
      <c r="A22" s="183" t="s">
        <v>6</v>
      </c>
      <c r="B22" s="185" t="s">
        <v>160</v>
      </c>
      <c r="C22" s="186">
        <v>60910.559999999998</v>
      </c>
      <c r="D22" s="186">
        <v>47178.53</v>
      </c>
      <c r="E22" s="186">
        <v>58574.44</v>
      </c>
    </row>
    <row r="23" spans="1:5" ht="16.5" thickBot="1" x14ac:dyDescent="0.3">
      <c r="A23" s="183" t="s">
        <v>45</v>
      </c>
      <c r="B23" s="185" t="s">
        <v>46</v>
      </c>
      <c r="C23" s="186">
        <v>2593.13</v>
      </c>
      <c r="D23" s="186">
        <v>2008.5199999999998</v>
      </c>
      <c r="E23" s="186">
        <v>6267.6699999999992</v>
      </c>
    </row>
    <row r="24" spans="1:5" ht="16.5" thickBot="1" x14ac:dyDescent="0.3">
      <c r="A24" s="183" t="s">
        <v>47</v>
      </c>
      <c r="B24" s="185" t="s">
        <v>161</v>
      </c>
      <c r="C24" s="186">
        <v>0</v>
      </c>
      <c r="D24" s="186">
        <v>0</v>
      </c>
      <c r="E24" s="186">
        <v>0</v>
      </c>
    </row>
    <row r="25" spans="1:5" ht="16.5" thickBot="1" x14ac:dyDescent="0.3">
      <c r="A25" s="183" t="s">
        <v>48</v>
      </c>
      <c r="B25" s="185" t="s">
        <v>49</v>
      </c>
      <c r="C25" s="186">
        <v>41416.259999999995</v>
      </c>
      <c r="D25" s="186">
        <v>32079.14</v>
      </c>
      <c r="E25" s="186">
        <v>36935.839999999997</v>
      </c>
    </row>
    <row r="26" spans="1:5" ht="16.5" thickBot="1" x14ac:dyDescent="0.3">
      <c r="A26" s="183" t="s">
        <v>50</v>
      </c>
      <c r="B26" s="185" t="s">
        <v>162</v>
      </c>
      <c r="C26" s="186">
        <v>12590.519999999999</v>
      </c>
      <c r="D26" s="186">
        <v>9752.0499999999993</v>
      </c>
      <c r="E26" s="186">
        <v>11228.499999999996</v>
      </c>
    </row>
    <row r="27" spans="1:5" ht="16.5" thickBot="1" x14ac:dyDescent="0.3">
      <c r="A27" s="183" t="s">
        <v>51</v>
      </c>
      <c r="B27" s="185" t="s">
        <v>163</v>
      </c>
      <c r="C27" s="186">
        <v>4310.6499999999987</v>
      </c>
      <c r="D27" s="186">
        <v>3338.82</v>
      </c>
      <c r="E27" s="186">
        <v>4142.4299999999994</v>
      </c>
    </row>
    <row r="28" spans="1:5" ht="32.25" thickBot="1" x14ac:dyDescent="0.3">
      <c r="A28" s="183" t="s">
        <v>52</v>
      </c>
      <c r="B28" s="185" t="s">
        <v>164</v>
      </c>
      <c r="C28" s="186">
        <v>0</v>
      </c>
      <c r="D28" s="186">
        <v>0</v>
      </c>
      <c r="E28" s="186">
        <v>0</v>
      </c>
    </row>
    <row r="29" spans="1:5" ht="48" thickBot="1" x14ac:dyDescent="0.3">
      <c r="A29" s="183" t="s">
        <v>53</v>
      </c>
      <c r="B29" s="185" t="s">
        <v>165</v>
      </c>
      <c r="C29" s="186">
        <v>0</v>
      </c>
      <c r="D29" s="186">
        <v>0</v>
      </c>
      <c r="E29" s="186">
        <v>0</v>
      </c>
    </row>
    <row r="30" spans="1:5" ht="48" thickBot="1" x14ac:dyDescent="0.3">
      <c r="A30" s="183" t="s">
        <v>54</v>
      </c>
      <c r="B30" s="185" t="s">
        <v>280</v>
      </c>
      <c r="C30" s="186">
        <v>4310.6499999999987</v>
      </c>
      <c r="D30" s="186">
        <v>3338.82</v>
      </c>
      <c r="E30" s="186">
        <v>4142.4299999999994</v>
      </c>
    </row>
    <row r="31" spans="1:5" ht="16.5" thickBot="1" x14ac:dyDescent="0.3">
      <c r="A31" s="183" t="s">
        <v>55</v>
      </c>
      <c r="B31" s="185" t="s">
        <v>56</v>
      </c>
      <c r="C31" s="186">
        <v>1007.4499999999999</v>
      </c>
      <c r="D31" s="186">
        <v>780.32</v>
      </c>
      <c r="E31" s="186">
        <v>967.98</v>
      </c>
    </row>
    <row r="32" spans="1:5" ht="32.25" thickBot="1" x14ac:dyDescent="0.3">
      <c r="A32" s="183" t="s">
        <v>57</v>
      </c>
      <c r="B32" s="185" t="s">
        <v>167</v>
      </c>
      <c r="C32" s="186">
        <v>0</v>
      </c>
      <c r="D32" s="186">
        <v>0</v>
      </c>
      <c r="E32" s="186">
        <v>0</v>
      </c>
    </row>
    <row r="33" spans="1:5" ht="63.75" thickBot="1" x14ac:dyDescent="0.3">
      <c r="A33" s="183" t="s">
        <v>58</v>
      </c>
      <c r="B33" s="185" t="s">
        <v>168</v>
      </c>
      <c r="C33" s="186">
        <v>0</v>
      </c>
      <c r="D33" s="186">
        <v>0</v>
      </c>
      <c r="E33" s="186">
        <v>0</v>
      </c>
    </row>
    <row r="34" spans="1:5" ht="16.5" thickBot="1" x14ac:dyDescent="0.3">
      <c r="A34" s="183" t="s">
        <v>59</v>
      </c>
      <c r="B34" s="185" t="s">
        <v>60</v>
      </c>
      <c r="C34" s="186">
        <v>0</v>
      </c>
      <c r="D34" s="186">
        <v>0</v>
      </c>
      <c r="E34" s="186">
        <v>0</v>
      </c>
    </row>
    <row r="35" spans="1:5" ht="32.25" thickBot="1" x14ac:dyDescent="0.3">
      <c r="A35" s="183" t="s">
        <v>61</v>
      </c>
      <c r="B35" s="185" t="s">
        <v>169</v>
      </c>
      <c r="C35" s="186">
        <v>3303.2000000000003</v>
      </c>
      <c r="D35" s="186">
        <v>2558.5000000000005</v>
      </c>
      <c r="E35" s="186">
        <v>3174.4500000000007</v>
      </c>
    </row>
    <row r="36" spans="1:5" ht="16.5" thickBot="1" x14ac:dyDescent="0.3">
      <c r="A36" s="183" t="s">
        <v>62</v>
      </c>
      <c r="B36" s="185" t="s">
        <v>170</v>
      </c>
      <c r="C36" s="186">
        <v>0</v>
      </c>
      <c r="D36" s="186">
        <v>0</v>
      </c>
      <c r="E36" s="186">
        <v>0</v>
      </c>
    </row>
    <row r="37" spans="1:5" ht="16.5" thickBot="1" x14ac:dyDescent="0.3">
      <c r="A37" s="183" t="s">
        <v>63</v>
      </c>
      <c r="B37" s="185" t="s">
        <v>171</v>
      </c>
      <c r="C37" s="186">
        <v>0</v>
      </c>
      <c r="D37" s="186">
        <v>0</v>
      </c>
      <c r="E37" s="186">
        <v>0</v>
      </c>
    </row>
    <row r="38" spans="1:5" ht="16.5" thickBot="1" x14ac:dyDescent="0.3">
      <c r="A38" s="183" t="s">
        <v>64</v>
      </c>
      <c r="B38" s="185" t="s">
        <v>172</v>
      </c>
      <c r="C38" s="186">
        <v>0</v>
      </c>
      <c r="D38" s="186">
        <v>0</v>
      </c>
      <c r="E38" s="186">
        <v>0</v>
      </c>
    </row>
    <row r="39" spans="1:5" ht="16.5" thickBot="1" x14ac:dyDescent="0.3">
      <c r="A39" s="183" t="s">
        <v>65</v>
      </c>
      <c r="B39" s="185" t="s">
        <v>173</v>
      </c>
      <c r="C39" s="186">
        <v>0</v>
      </c>
      <c r="D39" s="186">
        <v>0</v>
      </c>
      <c r="E39" s="186">
        <v>0</v>
      </c>
    </row>
    <row r="40" spans="1:5" ht="48" thickBot="1" x14ac:dyDescent="0.3">
      <c r="A40" s="183" t="s">
        <v>66</v>
      </c>
      <c r="B40" s="185" t="s">
        <v>174</v>
      </c>
      <c r="C40" s="186">
        <v>0</v>
      </c>
      <c r="D40" s="186">
        <v>0</v>
      </c>
      <c r="E40" s="186">
        <v>0</v>
      </c>
    </row>
    <row r="41" spans="1:5" ht="15.75" x14ac:dyDescent="0.25">
      <c r="A41" s="177"/>
    </row>
  </sheetData>
  <mergeCells count="7">
    <mergeCell ref="A16:E16"/>
    <mergeCell ref="A9:E9"/>
    <mergeCell ref="A10:E10"/>
    <mergeCell ref="A11:E11"/>
    <mergeCell ref="A12:E12"/>
    <mergeCell ref="A13:E13"/>
    <mergeCell ref="A15:E15"/>
  </mergeCells>
  <pageMargins left="0.70866141732283472" right="0.11811023622047245" top="0.35433070866141736" bottom="0.35433070866141736" header="0" footer="0.19685039370078741"/>
  <pageSetup paperSize="9" scale="5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9F573-6F2F-44E6-B389-75FAFD8E00BA}">
  <dimension ref="A1:AD130"/>
  <sheetViews>
    <sheetView topLeftCell="A16" zoomScale="60" zoomScaleNormal="60" workbookViewId="0">
      <selection activeCell="S18" sqref="S18"/>
    </sheetView>
  </sheetViews>
  <sheetFormatPr defaultRowHeight="15" x14ac:dyDescent="0.25"/>
  <cols>
    <col min="1" max="1" width="12.5703125" style="36" customWidth="1"/>
    <col min="2" max="2" width="8.5703125" style="36" customWidth="1"/>
    <col min="3" max="3" width="33.42578125" style="36" customWidth="1"/>
    <col min="4" max="4" width="26" style="36" customWidth="1"/>
    <col min="5" max="5" width="16.85546875" style="37" customWidth="1"/>
    <col min="6" max="14" width="14.42578125" style="35" customWidth="1"/>
    <col min="15" max="15" width="16.140625" style="35" customWidth="1"/>
    <col min="16" max="16" width="11.5703125" style="35" customWidth="1"/>
    <col min="17" max="17" width="14.42578125" style="35" customWidth="1"/>
    <col min="18" max="18" width="9.140625" style="35" customWidth="1"/>
    <col min="19" max="29" width="12.85546875" style="35" customWidth="1"/>
    <col min="30" max="30" width="15.42578125" style="35" customWidth="1"/>
    <col min="31" max="248" width="9.140625" style="36"/>
    <col min="249" max="249" width="12.5703125" style="36" customWidth="1"/>
    <col min="250" max="250" width="8.5703125" style="36" customWidth="1"/>
    <col min="251" max="251" width="33.42578125" style="36" customWidth="1"/>
    <col min="252" max="252" width="26" style="36" customWidth="1"/>
    <col min="253" max="253" width="16.85546875" style="36" customWidth="1"/>
    <col min="254" max="263" width="14.42578125" style="36" customWidth="1"/>
    <col min="264" max="264" width="19" style="36" customWidth="1"/>
    <col min="265" max="265" width="17.140625" style="36" customWidth="1"/>
    <col min="266" max="266" width="16.140625" style="36" customWidth="1"/>
    <col min="267" max="267" width="11.5703125" style="36" customWidth="1"/>
    <col min="268" max="268" width="14.42578125" style="36" customWidth="1"/>
    <col min="269" max="269" width="18.85546875" style="36" customWidth="1"/>
    <col min="270" max="270" width="9.140625" style="36"/>
    <col min="271" max="280" width="12.85546875" style="36" customWidth="1"/>
    <col min="281" max="281" width="16" style="36" customWidth="1"/>
    <col min="282" max="282" width="14.140625" style="36" customWidth="1"/>
    <col min="283" max="284" width="12.85546875" style="36" customWidth="1"/>
    <col min="285" max="285" width="15.42578125" style="36" customWidth="1"/>
    <col min="286" max="286" width="25.42578125" style="36" customWidth="1"/>
    <col min="287" max="504" width="9.140625" style="36"/>
    <col min="505" max="505" width="12.5703125" style="36" customWidth="1"/>
    <col min="506" max="506" width="8.5703125" style="36" customWidth="1"/>
    <col min="507" max="507" width="33.42578125" style="36" customWidth="1"/>
    <col min="508" max="508" width="26" style="36" customWidth="1"/>
    <col min="509" max="509" width="16.85546875" style="36" customWidth="1"/>
    <col min="510" max="519" width="14.42578125" style="36" customWidth="1"/>
    <col min="520" max="520" width="19" style="36" customWidth="1"/>
    <col min="521" max="521" width="17.140625" style="36" customWidth="1"/>
    <col min="522" max="522" width="16.140625" style="36" customWidth="1"/>
    <col min="523" max="523" width="11.5703125" style="36" customWidth="1"/>
    <col min="524" max="524" width="14.42578125" style="36" customWidth="1"/>
    <col min="525" max="525" width="18.85546875" style="36" customWidth="1"/>
    <col min="526" max="526" width="9.140625" style="36"/>
    <col min="527" max="536" width="12.85546875" style="36" customWidth="1"/>
    <col min="537" max="537" width="16" style="36" customWidth="1"/>
    <col min="538" max="538" width="14.140625" style="36" customWidth="1"/>
    <col min="539" max="540" width="12.85546875" style="36" customWidth="1"/>
    <col min="541" max="541" width="15.42578125" style="36" customWidth="1"/>
    <col min="542" max="542" width="25.42578125" style="36" customWidth="1"/>
    <col min="543" max="760" width="9.140625" style="36"/>
    <col min="761" max="761" width="12.5703125" style="36" customWidth="1"/>
    <col min="762" max="762" width="8.5703125" style="36" customWidth="1"/>
    <col min="763" max="763" width="33.42578125" style="36" customWidth="1"/>
    <col min="764" max="764" width="26" style="36" customWidth="1"/>
    <col min="765" max="765" width="16.85546875" style="36" customWidth="1"/>
    <col min="766" max="775" width="14.42578125" style="36" customWidth="1"/>
    <col min="776" max="776" width="19" style="36" customWidth="1"/>
    <col min="777" max="777" width="17.140625" style="36" customWidth="1"/>
    <col min="778" max="778" width="16.140625" style="36" customWidth="1"/>
    <col min="779" max="779" width="11.5703125" style="36" customWidth="1"/>
    <col min="780" max="780" width="14.42578125" style="36" customWidth="1"/>
    <col min="781" max="781" width="18.85546875" style="36" customWidth="1"/>
    <col min="782" max="782" width="9.140625" style="36"/>
    <col min="783" max="792" width="12.85546875" style="36" customWidth="1"/>
    <col min="793" max="793" width="16" style="36" customWidth="1"/>
    <col min="794" max="794" width="14.140625" style="36" customWidth="1"/>
    <col min="795" max="796" width="12.85546875" style="36" customWidth="1"/>
    <col min="797" max="797" width="15.42578125" style="36" customWidth="1"/>
    <col min="798" max="798" width="25.42578125" style="36" customWidth="1"/>
    <col min="799" max="1016" width="9.140625" style="36"/>
    <col min="1017" max="1017" width="12.5703125" style="36" customWidth="1"/>
    <col min="1018" max="1018" width="8.5703125" style="36" customWidth="1"/>
    <col min="1019" max="1019" width="33.42578125" style="36" customWidth="1"/>
    <col min="1020" max="1020" width="26" style="36" customWidth="1"/>
    <col min="1021" max="1021" width="16.85546875" style="36" customWidth="1"/>
    <col min="1022" max="1031" width="14.42578125" style="36" customWidth="1"/>
    <col min="1032" max="1032" width="19" style="36" customWidth="1"/>
    <col min="1033" max="1033" width="17.140625" style="36" customWidth="1"/>
    <col min="1034" max="1034" width="16.140625" style="36" customWidth="1"/>
    <col min="1035" max="1035" width="11.5703125" style="36" customWidth="1"/>
    <col min="1036" max="1036" width="14.42578125" style="36" customWidth="1"/>
    <col min="1037" max="1037" width="18.85546875" style="36" customWidth="1"/>
    <col min="1038" max="1038" width="9.140625" style="36"/>
    <col min="1039" max="1048" width="12.85546875" style="36" customWidth="1"/>
    <col min="1049" max="1049" width="16" style="36" customWidth="1"/>
    <col min="1050" max="1050" width="14.140625" style="36" customWidth="1"/>
    <col min="1051" max="1052" width="12.85546875" style="36" customWidth="1"/>
    <col min="1053" max="1053" width="15.42578125" style="36" customWidth="1"/>
    <col min="1054" max="1054" width="25.42578125" style="36" customWidth="1"/>
    <col min="1055" max="1272" width="9.140625" style="36"/>
    <col min="1273" max="1273" width="12.5703125" style="36" customWidth="1"/>
    <col min="1274" max="1274" width="8.5703125" style="36" customWidth="1"/>
    <col min="1275" max="1275" width="33.42578125" style="36" customWidth="1"/>
    <col min="1276" max="1276" width="26" style="36" customWidth="1"/>
    <col min="1277" max="1277" width="16.85546875" style="36" customWidth="1"/>
    <col min="1278" max="1287" width="14.42578125" style="36" customWidth="1"/>
    <col min="1288" max="1288" width="19" style="36" customWidth="1"/>
    <col min="1289" max="1289" width="17.140625" style="36" customWidth="1"/>
    <col min="1290" max="1290" width="16.140625" style="36" customWidth="1"/>
    <col min="1291" max="1291" width="11.5703125" style="36" customWidth="1"/>
    <col min="1292" max="1292" width="14.42578125" style="36" customWidth="1"/>
    <col min="1293" max="1293" width="18.85546875" style="36" customWidth="1"/>
    <col min="1294" max="1294" width="9.140625" style="36"/>
    <col min="1295" max="1304" width="12.85546875" style="36" customWidth="1"/>
    <col min="1305" max="1305" width="16" style="36" customWidth="1"/>
    <col min="1306" max="1306" width="14.140625" style="36" customWidth="1"/>
    <col min="1307" max="1308" width="12.85546875" style="36" customWidth="1"/>
    <col min="1309" max="1309" width="15.42578125" style="36" customWidth="1"/>
    <col min="1310" max="1310" width="25.42578125" style="36" customWidth="1"/>
    <col min="1311" max="1528" width="9.140625" style="36"/>
    <col min="1529" max="1529" width="12.5703125" style="36" customWidth="1"/>
    <col min="1530" max="1530" width="8.5703125" style="36" customWidth="1"/>
    <col min="1531" max="1531" width="33.42578125" style="36" customWidth="1"/>
    <col min="1532" max="1532" width="26" style="36" customWidth="1"/>
    <col min="1533" max="1533" width="16.85546875" style="36" customWidth="1"/>
    <col min="1534" max="1543" width="14.42578125" style="36" customWidth="1"/>
    <col min="1544" max="1544" width="19" style="36" customWidth="1"/>
    <col min="1545" max="1545" width="17.140625" style="36" customWidth="1"/>
    <col min="1546" max="1546" width="16.140625" style="36" customWidth="1"/>
    <col min="1547" max="1547" width="11.5703125" style="36" customWidth="1"/>
    <col min="1548" max="1548" width="14.42578125" style="36" customWidth="1"/>
    <col min="1549" max="1549" width="18.85546875" style="36" customWidth="1"/>
    <col min="1550" max="1550" width="9.140625" style="36"/>
    <col min="1551" max="1560" width="12.85546875" style="36" customWidth="1"/>
    <col min="1561" max="1561" width="16" style="36" customWidth="1"/>
    <col min="1562" max="1562" width="14.140625" style="36" customWidth="1"/>
    <col min="1563" max="1564" width="12.85546875" style="36" customWidth="1"/>
    <col min="1565" max="1565" width="15.42578125" style="36" customWidth="1"/>
    <col min="1566" max="1566" width="25.42578125" style="36" customWidth="1"/>
    <col min="1567" max="1784" width="9.140625" style="36"/>
    <col min="1785" max="1785" width="12.5703125" style="36" customWidth="1"/>
    <col min="1786" max="1786" width="8.5703125" style="36" customWidth="1"/>
    <col min="1787" max="1787" width="33.42578125" style="36" customWidth="1"/>
    <col min="1788" max="1788" width="26" style="36" customWidth="1"/>
    <col min="1789" max="1789" width="16.85546875" style="36" customWidth="1"/>
    <col min="1790" max="1799" width="14.42578125" style="36" customWidth="1"/>
    <col min="1800" max="1800" width="19" style="36" customWidth="1"/>
    <col min="1801" max="1801" width="17.140625" style="36" customWidth="1"/>
    <col min="1802" max="1802" width="16.140625" style="36" customWidth="1"/>
    <col min="1803" max="1803" width="11.5703125" style="36" customWidth="1"/>
    <col min="1804" max="1804" width="14.42578125" style="36" customWidth="1"/>
    <col min="1805" max="1805" width="18.85546875" style="36" customWidth="1"/>
    <col min="1806" max="1806" width="9.140625" style="36"/>
    <col min="1807" max="1816" width="12.85546875" style="36" customWidth="1"/>
    <col min="1817" max="1817" width="16" style="36" customWidth="1"/>
    <col min="1818" max="1818" width="14.140625" style="36" customWidth="1"/>
    <col min="1819" max="1820" width="12.85546875" style="36" customWidth="1"/>
    <col min="1821" max="1821" width="15.42578125" style="36" customWidth="1"/>
    <col min="1822" max="1822" width="25.42578125" style="36" customWidth="1"/>
    <col min="1823" max="2040" width="9.140625" style="36"/>
    <col min="2041" max="2041" width="12.5703125" style="36" customWidth="1"/>
    <col min="2042" max="2042" width="8.5703125" style="36" customWidth="1"/>
    <col min="2043" max="2043" width="33.42578125" style="36" customWidth="1"/>
    <col min="2044" max="2044" width="26" style="36" customWidth="1"/>
    <col min="2045" max="2045" width="16.85546875" style="36" customWidth="1"/>
    <col min="2046" max="2055" width="14.42578125" style="36" customWidth="1"/>
    <col min="2056" max="2056" width="19" style="36" customWidth="1"/>
    <col min="2057" max="2057" width="17.140625" style="36" customWidth="1"/>
    <col min="2058" max="2058" width="16.140625" style="36" customWidth="1"/>
    <col min="2059" max="2059" width="11.5703125" style="36" customWidth="1"/>
    <col min="2060" max="2060" width="14.42578125" style="36" customWidth="1"/>
    <col min="2061" max="2061" width="18.85546875" style="36" customWidth="1"/>
    <col min="2062" max="2062" width="9.140625" style="36"/>
    <col min="2063" max="2072" width="12.85546875" style="36" customWidth="1"/>
    <col min="2073" max="2073" width="16" style="36" customWidth="1"/>
    <col min="2074" max="2074" width="14.140625" style="36" customWidth="1"/>
    <col min="2075" max="2076" width="12.85546875" style="36" customWidth="1"/>
    <col min="2077" max="2077" width="15.42578125" style="36" customWidth="1"/>
    <col min="2078" max="2078" width="25.42578125" style="36" customWidth="1"/>
    <col min="2079" max="2296" width="9.140625" style="36"/>
    <col min="2297" max="2297" width="12.5703125" style="36" customWidth="1"/>
    <col min="2298" max="2298" width="8.5703125" style="36" customWidth="1"/>
    <col min="2299" max="2299" width="33.42578125" style="36" customWidth="1"/>
    <col min="2300" max="2300" width="26" style="36" customWidth="1"/>
    <col min="2301" max="2301" width="16.85546875" style="36" customWidth="1"/>
    <col min="2302" max="2311" width="14.42578125" style="36" customWidth="1"/>
    <col min="2312" max="2312" width="19" style="36" customWidth="1"/>
    <col min="2313" max="2313" width="17.140625" style="36" customWidth="1"/>
    <col min="2314" max="2314" width="16.140625" style="36" customWidth="1"/>
    <col min="2315" max="2315" width="11.5703125" style="36" customWidth="1"/>
    <col min="2316" max="2316" width="14.42578125" style="36" customWidth="1"/>
    <col min="2317" max="2317" width="18.85546875" style="36" customWidth="1"/>
    <col min="2318" max="2318" width="9.140625" style="36"/>
    <col min="2319" max="2328" width="12.85546875" style="36" customWidth="1"/>
    <col min="2329" max="2329" width="16" style="36" customWidth="1"/>
    <col min="2330" max="2330" width="14.140625" style="36" customWidth="1"/>
    <col min="2331" max="2332" width="12.85546875" style="36" customWidth="1"/>
    <col min="2333" max="2333" width="15.42578125" style="36" customWidth="1"/>
    <col min="2334" max="2334" width="25.42578125" style="36" customWidth="1"/>
    <col min="2335" max="2552" width="9.140625" style="36"/>
    <col min="2553" max="2553" width="12.5703125" style="36" customWidth="1"/>
    <col min="2554" max="2554" width="8.5703125" style="36" customWidth="1"/>
    <col min="2555" max="2555" width="33.42578125" style="36" customWidth="1"/>
    <col min="2556" max="2556" width="26" style="36" customWidth="1"/>
    <col min="2557" max="2557" width="16.85546875" style="36" customWidth="1"/>
    <col min="2558" max="2567" width="14.42578125" style="36" customWidth="1"/>
    <col min="2568" max="2568" width="19" style="36" customWidth="1"/>
    <col min="2569" max="2569" width="17.140625" style="36" customWidth="1"/>
    <col min="2570" max="2570" width="16.140625" style="36" customWidth="1"/>
    <col min="2571" max="2571" width="11.5703125" style="36" customWidth="1"/>
    <col min="2572" max="2572" width="14.42578125" style="36" customWidth="1"/>
    <col min="2573" max="2573" width="18.85546875" style="36" customWidth="1"/>
    <col min="2574" max="2574" width="9.140625" style="36"/>
    <col min="2575" max="2584" width="12.85546875" style="36" customWidth="1"/>
    <col min="2585" max="2585" width="16" style="36" customWidth="1"/>
    <col min="2586" max="2586" width="14.140625" style="36" customWidth="1"/>
    <col min="2587" max="2588" width="12.85546875" style="36" customWidth="1"/>
    <col min="2589" max="2589" width="15.42578125" style="36" customWidth="1"/>
    <col min="2590" max="2590" width="25.42578125" style="36" customWidth="1"/>
    <col min="2591" max="2808" width="9.140625" style="36"/>
    <col min="2809" max="2809" width="12.5703125" style="36" customWidth="1"/>
    <col min="2810" max="2810" width="8.5703125" style="36" customWidth="1"/>
    <col min="2811" max="2811" width="33.42578125" style="36" customWidth="1"/>
    <col min="2812" max="2812" width="26" style="36" customWidth="1"/>
    <col min="2813" max="2813" width="16.85546875" style="36" customWidth="1"/>
    <col min="2814" max="2823" width="14.42578125" style="36" customWidth="1"/>
    <col min="2824" max="2824" width="19" style="36" customWidth="1"/>
    <col min="2825" max="2825" width="17.140625" style="36" customWidth="1"/>
    <col min="2826" max="2826" width="16.140625" style="36" customWidth="1"/>
    <col min="2827" max="2827" width="11.5703125" style="36" customWidth="1"/>
    <col min="2828" max="2828" width="14.42578125" style="36" customWidth="1"/>
    <col min="2829" max="2829" width="18.85546875" style="36" customWidth="1"/>
    <col min="2830" max="2830" width="9.140625" style="36"/>
    <col min="2831" max="2840" width="12.85546875" style="36" customWidth="1"/>
    <col min="2841" max="2841" width="16" style="36" customWidth="1"/>
    <col min="2842" max="2842" width="14.140625" style="36" customWidth="1"/>
    <col min="2843" max="2844" width="12.85546875" style="36" customWidth="1"/>
    <col min="2845" max="2845" width="15.42578125" style="36" customWidth="1"/>
    <col min="2846" max="2846" width="25.42578125" style="36" customWidth="1"/>
    <col min="2847" max="3064" width="9.140625" style="36"/>
    <col min="3065" max="3065" width="12.5703125" style="36" customWidth="1"/>
    <col min="3066" max="3066" width="8.5703125" style="36" customWidth="1"/>
    <col min="3067" max="3067" width="33.42578125" style="36" customWidth="1"/>
    <col min="3068" max="3068" width="26" style="36" customWidth="1"/>
    <col min="3069" max="3069" width="16.85546875" style="36" customWidth="1"/>
    <col min="3070" max="3079" width="14.42578125" style="36" customWidth="1"/>
    <col min="3080" max="3080" width="19" style="36" customWidth="1"/>
    <col min="3081" max="3081" width="17.140625" style="36" customWidth="1"/>
    <col min="3082" max="3082" width="16.140625" style="36" customWidth="1"/>
    <col min="3083" max="3083" width="11.5703125" style="36" customWidth="1"/>
    <col min="3084" max="3084" width="14.42578125" style="36" customWidth="1"/>
    <col min="3085" max="3085" width="18.85546875" style="36" customWidth="1"/>
    <col min="3086" max="3086" width="9.140625" style="36"/>
    <col min="3087" max="3096" width="12.85546875" style="36" customWidth="1"/>
    <col min="3097" max="3097" width="16" style="36" customWidth="1"/>
    <col min="3098" max="3098" width="14.140625" style="36" customWidth="1"/>
    <col min="3099" max="3100" width="12.85546875" style="36" customWidth="1"/>
    <col min="3101" max="3101" width="15.42578125" style="36" customWidth="1"/>
    <col min="3102" max="3102" width="25.42578125" style="36" customWidth="1"/>
    <col min="3103" max="3320" width="9.140625" style="36"/>
    <col min="3321" max="3321" width="12.5703125" style="36" customWidth="1"/>
    <col min="3322" max="3322" width="8.5703125" style="36" customWidth="1"/>
    <col min="3323" max="3323" width="33.42578125" style="36" customWidth="1"/>
    <col min="3324" max="3324" width="26" style="36" customWidth="1"/>
    <col min="3325" max="3325" width="16.85546875" style="36" customWidth="1"/>
    <col min="3326" max="3335" width="14.42578125" style="36" customWidth="1"/>
    <col min="3336" max="3336" width="19" style="36" customWidth="1"/>
    <col min="3337" max="3337" width="17.140625" style="36" customWidth="1"/>
    <col min="3338" max="3338" width="16.140625" style="36" customWidth="1"/>
    <col min="3339" max="3339" width="11.5703125" style="36" customWidth="1"/>
    <col min="3340" max="3340" width="14.42578125" style="36" customWidth="1"/>
    <col min="3341" max="3341" width="18.85546875" style="36" customWidth="1"/>
    <col min="3342" max="3342" width="9.140625" style="36"/>
    <col min="3343" max="3352" width="12.85546875" style="36" customWidth="1"/>
    <col min="3353" max="3353" width="16" style="36" customWidth="1"/>
    <col min="3354" max="3354" width="14.140625" style="36" customWidth="1"/>
    <col min="3355" max="3356" width="12.85546875" style="36" customWidth="1"/>
    <col min="3357" max="3357" width="15.42578125" style="36" customWidth="1"/>
    <col min="3358" max="3358" width="25.42578125" style="36" customWidth="1"/>
    <col min="3359" max="3576" width="9.140625" style="36"/>
    <col min="3577" max="3577" width="12.5703125" style="36" customWidth="1"/>
    <col min="3578" max="3578" width="8.5703125" style="36" customWidth="1"/>
    <col min="3579" max="3579" width="33.42578125" style="36" customWidth="1"/>
    <col min="3580" max="3580" width="26" style="36" customWidth="1"/>
    <col min="3581" max="3581" width="16.85546875" style="36" customWidth="1"/>
    <col min="3582" max="3591" width="14.42578125" style="36" customWidth="1"/>
    <col min="3592" max="3592" width="19" style="36" customWidth="1"/>
    <col min="3593" max="3593" width="17.140625" style="36" customWidth="1"/>
    <col min="3594" max="3594" width="16.140625" style="36" customWidth="1"/>
    <col min="3595" max="3595" width="11.5703125" style="36" customWidth="1"/>
    <col min="3596" max="3596" width="14.42578125" style="36" customWidth="1"/>
    <col min="3597" max="3597" width="18.85546875" style="36" customWidth="1"/>
    <col min="3598" max="3598" width="9.140625" style="36"/>
    <col min="3599" max="3608" width="12.85546875" style="36" customWidth="1"/>
    <col min="3609" max="3609" width="16" style="36" customWidth="1"/>
    <col min="3610" max="3610" width="14.140625" style="36" customWidth="1"/>
    <col min="3611" max="3612" width="12.85546875" style="36" customWidth="1"/>
    <col min="3613" max="3613" width="15.42578125" style="36" customWidth="1"/>
    <col min="3614" max="3614" width="25.42578125" style="36" customWidth="1"/>
    <col min="3615" max="3832" width="9.140625" style="36"/>
    <col min="3833" max="3833" width="12.5703125" style="36" customWidth="1"/>
    <col min="3834" max="3834" width="8.5703125" style="36" customWidth="1"/>
    <col min="3835" max="3835" width="33.42578125" style="36" customWidth="1"/>
    <col min="3836" max="3836" width="26" style="36" customWidth="1"/>
    <col min="3837" max="3837" width="16.85546875" style="36" customWidth="1"/>
    <col min="3838" max="3847" width="14.42578125" style="36" customWidth="1"/>
    <col min="3848" max="3848" width="19" style="36" customWidth="1"/>
    <col min="3849" max="3849" width="17.140625" style="36" customWidth="1"/>
    <col min="3850" max="3850" width="16.140625" style="36" customWidth="1"/>
    <col min="3851" max="3851" width="11.5703125" style="36" customWidth="1"/>
    <col min="3852" max="3852" width="14.42578125" style="36" customWidth="1"/>
    <col min="3853" max="3853" width="18.85546875" style="36" customWidth="1"/>
    <col min="3854" max="3854" width="9.140625" style="36"/>
    <col min="3855" max="3864" width="12.85546875" style="36" customWidth="1"/>
    <col min="3865" max="3865" width="16" style="36" customWidth="1"/>
    <col min="3866" max="3866" width="14.140625" style="36" customWidth="1"/>
    <col min="3867" max="3868" width="12.85546875" style="36" customWidth="1"/>
    <col min="3869" max="3869" width="15.42578125" style="36" customWidth="1"/>
    <col min="3870" max="3870" width="25.42578125" style="36" customWidth="1"/>
    <col min="3871" max="4088" width="9.140625" style="36"/>
    <col min="4089" max="4089" width="12.5703125" style="36" customWidth="1"/>
    <col min="4090" max="4090" width="8.5703125" style="36" customWidth="1"/>
    <col min="4091" max="4091" width="33.42578125" style="36" customWidth="1"/>
    <col min="4092" max="4092" width="26" style="36" customWidth="1"/>
    <col min="4093" max="4093" width="16.85546875" style="36" customWidth="1"/>
    <col min="4094" max="4103" width="14.42578125" style="36" customWidth="1"/>
    <col min="4104" max="4104" width="19" style="36" customWidth="1"/>
    <col min="4105" max="4105" width="17.140625" style="36" customWidth="1"/>
    <col min="4106" max="4106" width="16.140625" style="36" customWidth="1"/>
    <col min="4107" max="4107" width="11.5703125" style="36" customWidth="1"/>
    <col min="4108" max="4108" width="14.42578125" style="36" customWidth="1"/>
    <col min="4109" max="4109" width="18.85546875" style="36" customWidth="1"/>
    <col min="4110" max="4110" width="9.140625" style="36"/>
    <col min="4111" max="4120" width="12.85546875" style="36" customWidth="1"/>
    <col min="4121" max="4121" width="16" style="36" customWidth="1"/>
    <col min="4122" max="4122" width="14.140625" style="36" customWidth="1"/>
    <col min="4123" max="4124" width="12.85546875" style="36" customWidth="1"/>
    <col min="4125" max="4125" width="15.42578125" style="36" customWidth="1"/>
    <col min="4126" max="4126" width="25.42578125" style="36" customWidth="1"/>
    <col min="4127" max="4344" width="9.140625" style="36"/>
    <col min="4345" max="4345" width="12.5703125" style="36" customWidth="1"/>
    <col min="4346" max="4346" width="8.5703125" style="36" customWidth="1"/>
    <col min="4347" max="4347" width="33.42578125" style="36" customWidth="1"/>
    <col min="4348" max="4348" width="26" style="36" customWidth="1"/>
    <col min="4349" max="4349" width="16.85546875" style="36" customWidth="1"/>
    <col min="4350" max="4359" width="14.42578125" style="36" customWidth="1"/>
    <col min="4360" max="4360" width="19" style="36" customWidth="1"/>
    <col min="4361" max="4361" width="17.140625" style="36" customWidth="1"/>
    <col min="4362" max="4362" width="16.140625" style="36" customWidth="1"/>
    <col min="4363" max="4363" width="11.5703125" style="36" customWidth="1"/>
    <col min="4364" max="4364" width="14.42578125" style="36" customWidth="1"/>
    <col min="4365" max="4365" width="18.85546875" style="36" customWidth="1"/>
    <col min="4366" max="4366" width="9.140625" style="36"/>
    <col min="4367" max="4376" width="12.85546875" style="36" customWidth="1"/>
    <col min="4377" max="4377" width="16" style="36" customWidth="1"/>
    <col min="4378" max="4378" width="14.140625" style="36" customWidth="1"/>
    <col min="4379" max="4380" width="12.85546875" style="36" customWidth="1"/>
    <col min="4381" max="4381" width="15.42578125" style="36" customWidth="1"/>
    <col min="4382" max="4382" width="25.42578125" style="36" customWidth="1"/>
    <col min="4383" max="4600" width="9.140625" style="36"/>
    <col min="4601" max="4601" width="12.5703125" style="36" customWidth="1"/>
    <col min="4602" max="4602" width="8.5703125" style="36" customWidth="1"/>
    <col min="4603" max="4603" width="33.42578125" style="36" customWidth="1"/>
    <col min="4604" max="4604" width="26" style="36" customWidth="1"/>
    <col min="4605" max="4605" width="16.85546875" style="36" customWidth="1"/>
    <col min="4606" max="4615" width="14.42578125" style="36" customWidth="1"/>
    <col min="4616" max="4616" width="19" style="36" customWidth="1"/>
    <col min="4617" max="4617" width="17.140625" style="36" customWidth="1"/>
    <col min="4618" max="4618" width="16.140625" style="36" customWidth="1"/>
    <col min="4619" max="4619" width="11.5703125" style="36" customWidth="1"/>
    <col min="4620" max="4620" width="14.42578125" style="36" customWidth="1"/>
    <col min="4621" max="4621" width="18.85546875" style="36" customWidth="1"/>
    <col min="4622" max="4622" width="9.140625" style="36"/>
    <col min="4623" max="4632" width="12.85546875" style="36" customWidth="1"/>
    <col min="4633" max="4633" width="16" style="36" customWidth="1"/>
    <col min="4634" max="4634" width="14.140625" style="36" customWidth="1"/>
    <col min="4635" max="4636" width="12.85546875" style="36" customWidth="1"/>
    <col min="4637" max="4637" width="15.42578125" style="36" customWidth="1"/>
    <col min="4638" max="4638" width="25.42578125" style="36" customWidth="1"/>
    <col min="4639" max="4856" width="9.140625" style="36"/>
    <col min="4857" max="4857" width="12.5703125" style="36" customWidth="1"/>
    <col min="4858" max="4858" width="8.5703125" style="36" customWidth="1"/>
    <col min="4859" max="4859" width="33.42578125" style="36" customWidth="1"/>
    <col min="4860" max="4860" width="26" style="36" customWidth="1"/>
    <col min="4861" max="4861" width="16.85546875" style="36" customWidth="1"/>
    <col min="4862" max="4871" width="14.42578125" style="36" customWidth="1"/>
    <col min="4872" max="4872" width="19" style="36" customWidth="1"/>
    <col min="4873" max="4873" width="17.140625" style="36" customWidth="1"/>
    <col min="4874" max="4874" width="16.140625" style="36" customWidth="1"/>
    <col min="4875" max="4875" width="11.5703125" style="36" customWidth="1"/>
    <col min="4876" max="4876" width="14.42578125" style="36" customWidth="1"/>
    <col min="4877" max="4877" width="18.85546875" style="36" customWidth="1"/>
    <col min="4878" max="4878" width="9.140625" style="36"/>
    <col min="4879" max="4888" width="12.85546875" style="36" customWidth="1"/>
    <col min="4889" max="4889" width="16" style="36" customWidth="1"/>
    <col min="4890" max="4890" width="14.140625" style="36" customWidth="1"/>
    <col min="4891" max="4892" width="12.85546875" style="36" customWidth="1"/>
    <col min="4893" max="4893" width="15.42578125" style="36" customWidth="1"/>
    <col min="4894" max="4894" width="25.42578125" style="36" customWidth="1"/>
    <col min="4895" max="5112" width="9.140625" style="36"/>
    <col min="5113" max="5113" width="12.5703125" style="36" customWidth="1"/>
    <col min="5114" max="5114" width="8.5703125" style="36" customWidth="1"/>
    <col min="5115" max="5115" width="33.42578125" style="36" customWidth="1"/>
    <col min="5116" max="5116" width="26" style="36" customWidth="1"/>
    <col min="5117" max="5117" width="16.85546875" style="36" customWidth="1"/>
    <col min="5118" max="5127" width="14.42578125" style="36" customWidth="1"/>
    <col min="5128" max="5128" width="19" style="36" customWidth="1"/>
    <col min="5129" max="5129" width="17.140625" style="36" customWidth="1"/>
    <col min="5130" max="5130" width="16.140625" style="36" customWidth="1"/>
    <col min="5131" max="5131" width="11.5703125" style="36" customWidth="1"/>
    <col min="5132" max="5132" width="14.42578125" style="36" customWidth="1"/>
    <col min="5133" max="5133" width="18.85546875" style="36" customWidth="1"/>
    <col min="5134" max="5134" width="9.140625" style="36"/>
    <col min="5135" max="5144" width="12.85546875" style="36" customWidth="1"/>
    <col min="5145" max="5145" width="16" style="36" customWidth="1"/>
    <col min="5146" max="5146" width="14.140625" style="36" customWidth="1"/>
    <col min="5147" max="5148" width="12.85546875" style="36" customWidth="1"/>
    <col min="5149" max="5149" width="15.42578125" style="36" customWidth="1"/>
    <col min="5150" max="5150" width="25.42578125" style="36" customWidth="1"/>
    <col min="5151" max="5368" width="9.140625" style="36"/>
    <col min="5369" max="5369" width="12.5703125" style="36" customWidth="1"/>
    <col min="5370" max="5370" width="8.5703125" style="36" customWidth="1"/>
    <col min="5371" max="5371" width="33.42578125" style="36" customWidth="1"/>
    <col min="5372" max="5372" width="26" style="36" customWidth="1"/>
    <col min="5373" max="5373" width="16.85546875" style="36" customWidth="1"/>
    <col min="5374" max="5383" width="14.42578125" style="36" customWidth="1"/>
    <col min="5384" max="5384" width="19" style="36" customWidth="1"/>
    <col min="5385" max="5385" width="17.140625" style="36" customWidth="1"/>
    <col min="5386" max="5386" width="16.140625" style="36" customWidth="1"/>
    <col min="5387" max="5387" width="11.5703125" style="36" customWidth="1"/>
    <col min="5388" max="5388" width="14.42578125" style="36" customWidth="1"/>
    <col min="5389" max="5389" width="18.85546875" style="36" customWidth="1"/>
    <col min="5390" max="5390" width="9.140625" style="36"/>
    <col min="5391" max="5400" width="12.85546875" style="36" customWidth="1"/>
    <col min="5401" max="5401" width="16" style="36" customWidth="1"/>
    <col min="5402" max="5402" width="14.140625" style="36" customWidth="1"/>
    <col min="5403" max="5404" width="12.85546875" style="36" customWidth="1"/>
    <col min="5405" max="5405" width="15.42578125" style="36" customWidth="1"/>
    <col min="5406" max="5406" width="25.42578125" style="36" customWidth="1"/>
    <col min="5407" max="5624" width="9.140625" style="36"/>
    <col min="5625" max="5625" width="12.5703125" style="36" customWidth="1"/>
    <col min="5626" max="5626" width="8.5703125" style="36" customWidth="1"/>
    <col min="5627" max="5627" width="33.42578125" style="36" customWidth="1"/>
    <col min="5628" max="5628" width="26" style="36" customWidth="1"/>
    <col min="5629" max="5629" width="16.85546875" style="36" customWidth="1"/>
    <col min="5630" max="5639" width="14.42578125" style="36" customWidth="1"/>
    <col min="5640" max="5640" width="19" style="36" customWidth="1"/>
    <col min="5641" max="5641" width="17.140625" style="36" customWidth="1"/>
    <col min="5642" max="5642" width="16.140625" style="36" customWidth="1"/>
    <col min="5643" max="5643" width="11.5703125" style="36" customWidth="1"/>
    <col min="5644" max="5644" width="14.42578125" style="36" customWidth="1"/>
    <col min="5645" max="5645" width="18.85546875" style="36" customWidth="1"/>
    <col min="5646" max="5646" width="9.140625" style="36"/>
    <col min="5647" max="5656" width="12.85546875" style="36" customWidth="1"/>
    <col min="5657" max="5657" width="16" style="36" customWidth="1"/>
    <col min="5658" max="5658" width="14.140625" style="36" customWidth="1"/>
    <col min="5659" max="5660" width="12.85546875" style="36" customWidth="1"/>
    <col min="5661" max="5661" width="15.42578125" style="36" customWidth="1"/>
    <col min="5662" max="5662" width="25.42578125" style="36" customWidth="1"/>
    <col min="5663" max="5880" width="9.140625" style="36"/>
    <col min="5881" max="5881" width="12.5703125" style="36" customWidth="1"/>
    <col min="5882" max="5882" width="8.5703125" style="36" customWidth="1"/>
    <col min="5883" max="5883" width="33.42578125" style="36" customWidth="1"/>
    <col min="5884" max="5884" width="26" style="36" customWidth="1"/>
    <col min="5885" max="5885" width="16.85546875" style="36" customWidth="1"/>
    <col min="5886" max="5895" width="14.42578125" style="36" customWidth="1"/>
    <col min="5896" max="5896" width="19" style="36" customWidth="1"/>
    <col min="5897" max="5897" width="17.140625" style="36" customWidth="1"/>
    <col min="5898" max="5898" width="16.140625" style="36" customWidth="1"/>
    <col min="5899" max="5899" width="11.5703125" style="36" customWidth="1"/>
    <col min="5900" max="5900" width="14.42578125" style="36" customWidth="1"/>
    <col min="5901" max="5901" width="18.85546875" style="36" customWidth="1"/>
    <col min="5902" max="5902" width="9.140625" style="36"/>
    <col min="5903" max="5912" width="12.85546875" style="36" customWidth="1"/>
    <col min="5913" max="5913" width="16" style="36" customWidth="1"/>
    <col min="5914" max="5914" width="14.140625" style="36" customWidth="1"/>
    <col min="5915" max="5916" width="12.85546875" style="36" customWidth="1"/>
    <col min="5917" max="5917" width="15.42578125" style="36" customWidth="1"/>
    <col min="5918" max="5918" width="25.42578125" style="36" customWidth="1"/>
    <col min="5919" max="6136" width="9.140625" style="36"/>
    <col min="6137" max="6137" width="12.5703125" style="36" customWidth="1"/>
    <col min="6138" max="6138" width="8.5703125" style="36" customWidth="1"/>
    <col min="6139" max="6139" width="33.42578125" style="36" customWidth="1"/>
    <col min="6140" max="6140" width="26" style="36" customWidth="1"/>
    <col min="6141" max="6141" width="16.85546875" style="36" customWidth="1"/>
    <col min="6142" max="6151" width="14.42578125" style="36" customWidth="1"/>
    <col min="6152" max="6152" width="19" style="36" customWidth="1"/>
    <col min="6153" max="6153" width="17.140625" style="36" customWidth="1"/>
    <col min="6154" max="6154" width="16.140625" style="36" customWidth="1"/>
    <col min="6155" max="6155" width="11.5703125" style="36" customWidth="1"/>
    <col min="6156" max="6156" width="14.42578125" style="36" customWidth="1"/>
    <col min="6157" max="6157" width="18.85546875" style="36" customWidth="1"/>
    <col min="6158" max="6158" width="9.140625" style="36"/>
    <col min="6159" max="6168" width="12.85546875" style="36" customWidth="1"/>
    <col min="6169" max="6169" width="16" style="36" customWidth="1"/>
    <col min="6170" max="6170" width="14.140625" style="36" customWidth="1"/>
    <col min="6171" max="6172" width="12.85546875" style="36" customWidth="1"/>
    <col min="6173" max="6173" width="15.42578125" style="36" customWidth="1"/>
    <col min="6174" max="6174" width="25.42578125" style="36" customWidth="1"/>
    <col min="6175" max="6392" width="9.140625" style="36"/>
    <col min="6393" max="6393" width="12.5703125" style="36" customWidth="1"/>
    <col min="6394" max="6394" width="8.5703125" style="36" customWidth="1"/>
    <col min="6395" max="6395" width="33.42578125" style="36" customWidth="1"/>
    <col min="6396" max="6396" width="26" style="36" customWidth="1"/>
    <col min="6397" max="6397" width="16.85546875" style="36" customWidth="1"/>
    <col min="6398" max="6407" width="14.42578125" style="36" customWidth="1"/>
    <col min="6408" max="6408" width="19" style="36" customWidth="1"/>
    <col min="6409" max="6409" width="17.140625" style="36" customWidth="1"/>
    <col min="6410" max="6410" width="16.140625" style="36" customWidth="1"/>
    <col min="6411" max="6411" width="11.5703125" style="36" customWidth="1"/>
    <col min="6412" max="6412" width="14.42578125" style="36" customWidth="1"/>
    <col min="6413" max="6413" width="18.85546875" style="36" customWidth="1"/>
    <col min="6414" max="6414" width="9.140625" style="36"/>
    <col min="6415" max="6424" width="12.85546875" style="36" customWidth="1"/>
    <col min="6425" max="6425" width="16" style="36" customWidth="1"/>
    <col min="6426" max="6426" width="14.140625" style="36" customWidth="1"/>
    <col min="6427" max="6428" width="12.85546875" style="36" customWidth="1"/>
    <col min="6429" max="6429" width="15.42578125" style="36" customWidth="1"/>
    <col min="6430" max="6430" width="25.42578125" style="36" customWidth="1"/>
    <col min="6431" max="6648" width="9.140625" style="36"/>
    <col min="6649" max="6649" width="12.5703125" style="36" customWidth="1"/>
    <col min="6650" max="6650" width="8.5703125" style="36" customWidth="1"/>
    <col min="6651" max="6651" width="33.42578125" style="36" customWidth="1"/>
    <col min="6652" max="6652" width="26" style="36" customWidth="1"/>
    <col min="6653" max="6653" width="16.85546875" style="36" customWidth="1"/>
    <col min="6654" max="6663" width="14.42578125" style="36" customWidth="1"/>
    <col min="6664" max="6664" width="19" style="36" customWidth="1"/>
    <col min="6665" max="6665" width="17.140625" style="36" customWidth="1"/>
    <col min="6666" max="6666" width="16.140625" style="36" customWidth="1"/>
    <col min="6667" max="6667" width="11.5703125" style="36" customWidth="1"/>
    <col min="6668" max="6668" width="14.42578125" style="36" customWidth="1"/>
    <col min="6669" max="6669" width="18.85546875" style="36" customWidth="1"/>
    <col min="6670" max="6670" width="9.140625" style="36"/>
    <col min="6671" max="6680" width="12.85546875" style="36" customWidth="1"/>
    <col min="6681" max="6681" width="16" style="36" customWidth="1"/>
    <col min="6682" max="6682" width="14.140625" style="36" customWidth="1"/>
    <col min="6683" max="6684" width="12.85546875" style="36" customWidth="1"/>
    <col min="6685" max="6685" width="15.42578125" style="36" customWidth="1"/>
    <col min="6686" max="6686" width="25.42578125" style="36" customWidth="1"/>
    <col min="6687" max="6904" width="9.140625" style="36"/>
    <col min="6905" max="6905" width="12.5703125" style="36" customWidth="1"/>
    <col min="6906" max="6906" width="8.5703125" style="36" customWidth="1"/>
    <col min="6907" max="6907" width="33.42578125" style="36" customWidth="1"/>
    <col min="6908" max="6908" width="26" style="36" customWidth="1"/>
    <col min="6909" max="6909" width="16.85546875" style="36" customWidth="1"/>
    <col min="6910" max="6919" width="14.42578125" style="36" customWidth="1"/>
    <col min="6920" max="6920" width="19" style="36" customWidth="1"/>
    <col min="6921" max="6921" width="17.140625" style="36" customWidth="1"/>
    <col min="6922" max="6922" width="16.140625" style="36" customWidth="1"/>
    <col min="6923" max="6923" width="11.5703125" style="36" customWidth="1"/>
    <col min="6924" max="6924" width="14.42578125" style="36" customWidth="1"/>
    <col min="6925" max="6925" width="18.85546875" style="36" customWidth="1"/>
    <col min="6926" max="6926" width="9.140625" style="36"/>
    <col min="6927" max="6936" width="12.85546875" style="36" customWidth="1"/>
    <col min="6937" max="6937" width="16" style="36" customWidth="1"/>
    <col min="6938" max="6938" width="14.140625" style="36" customWidth="1"/>
    <col min="6939" max="6940" width="12.85546875" style="36" customWidth="1"/>
    <col min="6941" max="6941" width="15.42578125" style="36" customWidth="1"/>
    <col min="6942" max="6942" width="25.42578125" style="36" customWidth="1"/>
    <col min="6943" max="7160" width="9.140625" style="36"/>
    <col min="7161" max="7161" width="12.5703125" style="36" customWidth="1"/>
    <col min="7162" max="7162" width="8.5703125" style="36" customWidth="1"/>
    <col min="7163" max="7163" width="33.42578125" style="36" customWidth="1"/>
    <col min="7164" max="7164" width="26" style="36" customWidth="1"/>
    <col min="7165" max="7165" width="16.85546875" style="36" customWidth="1"/>
    <col min="7166" max="7175" width="14.42578125" style="36" customWidth="1"/>
    <col min="7176" max="7176" width="19" style="36" customWidth="1"/>
    <col min="7177" max="7177" width="17.140625" style="36" customWidth="1"/>
    <col min="7178" max="7178" width="16.140625" style="36" customWidth="1"/>
    <col min="7179" max="7179" width="11.5703125" style="36" customWidth="1"/>
    <col min="7180" max="7180" width="14.42578125" style="36" customWidth="1"/>
    <col min="7181" max="7181" width="18.85546875" style="36" customWidth="1"/>
    <col min="7182" max="7182" width="9.140625" style="36"/>
    <col min="7183" max="7192" width="12.85546875" style="36" customWidth="1"/>
    <col min="7193" max="7193" width="16" style="36" customWidth="1"/>
    <col min="7194" max="7194" width="14.140625" style="36" customWidth="1"/>
    <col min="7195" max="7196" width="12.85546875" style="36" customWidth="1"/>
    <col min="7197" max="7197" width="15.42578125" style="36" customWidth="1"/>
    <col min="7198" max="7198" width="25.42578125" style="36" customWidth="1"/>
    <col min="7199" max="7416" width="9.140625" style="36"/>
    <col min="7417" max="7417" width="12.5703125" style="36" customWidth="1"/>
    <col min="7418" max="7418" width="8.5703125" style="36" customWidth="1"/>
    <col min="7419" max="7419" width="33.42578125" style="36" customWidth="1"/>
    <col min="7420" max="7420" width="26" style="36" customWidth="1"/>
    <col min="7421" max="7421" width="16.85546875" style="36" customWidth="1"/>
    <col min="7422" max="7431" width="14.42578125" style="36" customWidth="1"/>
    <col min="7432" max="7432" width="19" style="36" customWidth="1"/>
    <col min="7433" max="7433" width="17.140625" style="36" customWidth="1"/>
    <col min="7434" max="7434" width="16.140625" style="36" customWidth="1"/>
    <col min="7435" max="7435" width="11.5703125" style="36" customWidth="1"/>
    <col min="7436" max="7436" width="14.42578125" style="36" customWidth="1"/>
    <col min="7437" max="7437" width="18.85546875" style="36" customWidth="1"/>
    <col min="7438" max="7438" width="9.140625" style="36"/>
    <col min="7439" max="7448" width="12.85546875" style="36" customWidth="1"/>
    <col min="7449" max="7449" width="16" style="36" customWidth="1"/>
    <col min="7450" max="7450" width="14.140625" style="36" customWidth="1"/>
    <col min="7451" max="7452" width="12.85546875" style="36" customWidth="1"/>
    <col min="7453" max="7453" width="15.42578125" style="36" customWidth="1"/>
    <col min="7454" max="7454" width="25.42578125" style="36" customWidth="1"/>
    <col min="7455" max="7672" width="9.140625" style="36"/>
    <col min="7673" max="7673" width="12.5703125" style="36" customWidth="1"/>
    <col min="7674" max="7674" width="8.5703125" style="36" customWidth="1"/>
    <col min="7675" max="7675" width="33.42578125" style="36" customWidth="1"/>
    <col min="7676" max="7676" width="26" style="36" customWidth="1"/>
    <col min="7677" max="7677" width="16.85546875" style="36" customWidth="1"/>
    <col min="7678" max="7687" width="14.42578125" style="36" customWidth="1"/>
    <col min="7688" max="7688" width="19" style="36" customWidth="1"/>
    <col min="7689" max="7689" width="17.140625" style="36" customWidth="1"/>
    <col min="7690" max="7690" width="16.140625" style="36" customWidth="1"/>
    <col min="7691" max="7691" width="11.5703125" style="36" customWidth="1"/>
    <col min="7692" max="7692" width="14.42578125" style="36" customWidth="1"/>
    <col min="7693" max="7693" width="18.85546875" style="36" customWidth="1"/>
    <col min="7694" max="7694" width="9.140625" style="36"/>
    <col min="7695" max="7704" width="12.85546875" style="36" customWidth="1"/>
    <col min="7705" max="7705" width="16" style="36" customWidth="1"/>
    <col min="7706" max="7706" width="14.140625" style="36" customWidth="1"/>
    <col min="7707" max="7708" width="12.85546875" style="36" customWidth="1"/>
    <col min="7709" max="7709" width="15.42578125" style="36" customWidth="1"/>
    <col min="7710" max="7710" width="25.42578125" style="36" customWidth="1"/>
    <col min="7711" max="7928" width="9.140625" style="36"/>
    <col min="7929" max="7929" width="12.5703125" style="36" customWidth="1"/>
    <col min="7930" max="7930" width="8.5703125" style="36" customWidth="1"/>
    <col min="7931" max="7931" width="33.42578125" style="36" customWidth="1"/>
    <col min="7932" max="7932" width="26" style="36" customWidth="1"/>
    <col min="7933" max="7933" width="16.85546875" style="36" customWidth="1"/>
    <col min="7934" max="7943" width="14.42578125" style="36" customWidth="1"/>
    <col min="7944" max="7944" width="19" style="36" customWidth="1"/>
    <col min="7945" max="7945" width="17.140625" style="36" customWidth="1"/>
    <col min="7946" max="7946" width="16.140625" style="36" customWidth="1"/>
    <col min="7947" max="7947" width="11.5703125" style="36" customWidth="1"/>
    <col min="7948" max="7948" width="14.42578125" style="36" customWidth="1"/>
    <col min="7949" max="7949" width="18.85546875" style="36" customWidth="1"/>
    <col min="7950" max="7950" width="9.140625" style="36"/>
    <col min="7951" max="7960" width="12.85546875" style="36" customWidth="1"/>
    <col min="7961" max="7961" width="16" style="36" customWidth="1"/>
    <col min="7962" max="7962" width="14.140625" style="36" customWidth="1"/>
    <col min="7963" max="7964" width="12.85546875" style="36" customWidth="1"/>
    <col min="7965" max="7965" width="15.42578125" style="36" customWidth="1"/>
    <col min="7966" max="7966" width="25.42578125" style="36" customWidth="1"/>
    <col min="7967" max="8184" width="9.140625" style="36"/>
    <col min="8185" max="8185" width="12.5703125" style="36" customWidth="1"/>
    <col min="8186" max="8186" width="8.5703125" style="36" customWidth="1"/>
    <col min="8187" max="8187" width="33.42578125" style="36" customWidth="1"/>
    <col min="8188" max="8188" width="26" style="36" customWidth="1"/>
    <col min="8189" max="8189" width="16.85546875" style="36" customWidth="1"/>
    <col min="8190" max="8199" width="14.42578125" style="36" customWidth="1"/>
    <col min="8200" max="8200" width="19" style="36" customWidth="1"/>
    <col min="8201" max="8201" width="17.140625" style="36" customWidth="1"/>
    <col min="8202" max="8202" width="16.140625" style="36" customWidth="1"/>
    <col min="8203" max="8203" width="11.5703125" style="36" customWidth="1"/>
    <col min="8204" max="8204" width="14.42578125" style="36" customWidth="1"/>
    <col min="8205" max="8205" width="18.85546875" style="36" customWidth="1"/>
    <col min="8206" max="8206" width="9.140625" style="36"/>
    <col min="8207" max="8216" width="12.85546875" style="36" customWidth="1"/>
    <col min="8217" max="8217" width="16" style="36" customWidth="1"/>
    <col min="8218" max="8218" width="14.140625" style="36" customWidth="1"/>
    <col min="8219" max="8220" width="12.85546875" style="36" customWidth="1"/>
    <col min="8221" max="8221" width="15.42578125" style="36" customWidth="1"/>
    <col min="8222" max="8222" width="25.42578125" style="36" customWidth="1"/>
    <col min="8223" max="8440" width="9.140625" style="36"/>
    <col min="8441" max="8441" width="12.5703125" style="36" customWidth="1"/>
    <col min="8442" max="8442" width="8.5703125" style="36" customWidth="1"/>
    <col min="8443" max="8443" width="33.42578125" style="36" customWidth="1"/>
    <col min="8444" max="8444" width="26" style="36" customWidth="1"/>
    <col min="8445" max="8445" width="16.85546875" style="36" customWidth="1"/>
    <col min="8446" max="8455" width="14.42578125" style="36" customWidth="1"/>
    <col min="8456" max="8456" width="19" style="36" customWidth="1"/>
    <col min="8457" max="8457" width="17.140625" style="36" customWidth="1"/>
    <col min="8458" max="8458" width="16.140625" style="36" customWidth="1"/>
    <col min="8459" max="8459" width="11.5703125" style="36" customWidth="1"/>
    <col min="8460" max="8460" width="14.42578125" style="36" customWidth="1"/>
    <col min="8461" max="8461" width="18.85546875" style="36" customWidth="1"/>
    <col min="8462" max="8462" width="9.140625" style="36"/>
    <col min="8463" max="8472" width="12.85546875" style="36" customWidth="1"/>
    <col min="8473" max="8473" width="16" style="36" customWidth="1"/>
    <col min="8474" max="8474" width="14.140625" style="36" customWidth="1"/>
    <col min="8475" max="8476" width="12.85546875" style="36" customWidth="1"/>
    <col min="8477" max="8477" width="15.42578125" style="36" customWidth="1"/>
    <col min="8478" max="8478" width="25.42578125" style="36" customWidth="1"/>
    <col min="8479" max="8696" width="9.140625" style="36"/>
    <col min="8697" max="8697" width="12.5703125" style="36" customWidth="1"/>
    <col min="8698" max="8698" width="8.5703125" style="36" customWidth="1"/>
    <col min="8699" max="8699" width="33.42578125" style="36" customWidth="1"/>
    <col min="8700" max="8700" width="26" style="36" customWidth="1"/>
    <col min="8701" max="8701" width="16.85546875" style="36" customWidth="1"/>
    <col min="8702" max="8711" width="14.42578125" style="36" customWidth="1"/>
    <col min="8712" max="8712" width="19" style="36" customWidth="1"/>
    <col min="8713" max="8713" width="17.140625" style="36" customWidth="1"/>
    <col min="8714" max="8714" width="16.140625" style="36" customWidth="1"/>
    <col min="8715" max="8715" width="11.5703125" style="36" customWidth="1"/>
    <col min="8716" max="8716" width="14.42578125" style="36" customWidth="1"/>
    <col min="8717" max="8717" width="18.85546875" style="36" customWidth="1"/>
    <col min="8718" max="8718" width="9.140625" style="36"/>
    <col min="8719" max="8728" width="12.85546875" style="36" customWidth="1"/>
    <col min="8729" max="8729" width="16" style="36" customWidth="1"/>
    <col min="8730" max="8730" width="14.140625" style="36" customWidth="1"/>
    <col min="8731" max="8732" width="12.85546875" style="36" customWidth="1"/>
    <col min="8733" max="8733" width="15.42578125" style="36" customWidth="1"/>
    <col min="8734" max="8734" width="25.42578125" style="36" customWidth="1"/>
    <col min="8735" max="8952" width="9.140625" style="36"/>
    <col min="8953" max="8953" width="12.5703125" style="36" customWidth="1"/>
    <col min="8954" max="8954" width="8.5703125" style="36" customWidth="1"/>
    <col min="8955" max="8955" width="33.42578125" style="36" customWidth="1"/>
    <col min="8956" max="8956" width="26" style="36" customWidth="1"/>
    <col min="8957" max="8957" width="16.85546875" style="36" customWidth="1"/>
    <col min="8958" max="8967" width="14.42578125" style="36" customWidth="1"/>
    <col min="8968" max="8968" width="19" style="36" customWidth="1"/>
    <col min="8969" max="8969" width="17.140625" style="36" customWidth="1"/>
    <col min="8970" max="8970" width="16.140625" style="36" customWidth="1"/>
    <col min="8971" max="8971" width="11.5703125" style="36" customWidth="1"/>
    <col min="8972" max="8972" width="14.42578125" style="36" customWidth="1"/>
    <col min="8973" max="8973" width="18.85546875" style="36" customWidth="1"/>
    <col min="8974" max="8974" width="9.140625" style="36"/>
    <col min="8975" max="8984" width="12.85546875" style="36" customWidth="1"/>
    <col min="8985" max="8985" width="16" style="36" customWidth="1"/>
    <col min="8986" max="8986" width="14.140625" style="36" customWidth="1"/>
    <col min="8987" max="8988" width="12.85546875" style="36" customWidth="1"/>
    <col min="8989" max="8989" width="15.42578125" style="36" customWidth="1"/>
    <col min="8990" max="8990" width="25.42578125" style="36" customWidth="1"/>
    <col min="8991" max="9208" width="9.140625" style="36"/>
    <col min="9209" max="9209" width="12.5703125" style="36" customWidth="1"/>
    <col min="9210" max="9210" width="8.5703125" style="36" customWidth="1"/>
    <col min="9211" max="9211" width="33.42578125" style="36" customWidth="1"/>
    <col min="9212" max="9212" width="26" style="36" customWidth="1"/>
    <col min="9213" max="9213" width="16.85546875" style="36" customWidth="1"/>
    <col min="9214" max="9223" width="14.42578125" style="36" customWidth="1"/>
    <col min="9224" max="9224" width="19" style="36" customWidth="1"/>
    <col min="9225" max="9225" width="17.140625" style="36" customWidth="1"/>
    <col min="9226" max="9226" width="16.140625" style="36" customWidth="1"/>
    <col min="9227" max="9227" width="11.5703125" style="36" customWidth="1"/>
    <col min="9228" max="9228" width="14.42578125" style="36" customWidth="1"/>
    <col min="9229" max="9229" width="18.85546875" style="36" customWidth="1"/>
    <col min="9230" max="9230" width="9.140625" style="36"/>
    <col min="9231" max="9240" width="12.85546875" style="36" customWidth="1"/>
    <col min="9241" max="9241" width="16" style="36" customWidth="1"/>
    <col min="9242" max="9242" width="14.140625" style="36" customWidth="1"/>
    <col min="9243" max="9244" width="12.85546875" style="36" customWidth="1"/>
    <col min="9245" max="9245" width="15.42578125" style="36" customWidth="1"/>
    <col min="9246" max="9246" width="25.42578125" style="36" customWidth="1"/>
    <col min="9247" max="9464" width="9.140625" style="36"/>
    <col min="9465" max="9465" width="12.5703125" style="36" customWidth="1"/>
    <col min="9466" max="9466" width="8.5703125" style="36" customWidth="1"/>
    <col min="9467" max="9467" width="33.42578125" style="36" customWidth="1"/>
    <col min="9468" max="9468" width="26" style="36" customWidth="1"/>
    <col min="9469" max="9469" width="16.85546875" style="36" customWidth="1"/>
    <col min="9470" max="9479" width="14.42578125" style="36" customWidth="1"/>
    <col min="9480" max="9480" width="19" style="36" customWidth="1"/>
    <col min="9481" max="9481" width="17.140625" style="36" customWidth="1"/>
    <col min="9482" max="9482" width="16.140625" style="36" customWidth="1"/>
    <col min="9483" max="9483" width="11.5703125" style="36" customWidth="1"/>
    <col min="9484" max="9484" width="14.42578125" style="36" customWidth="1"/>
    <col min="9485" max="9485" width="18.85546875" style="36" customWidth="1"/>
    <col min="9486" max="9486" width="9.140625" style="36"/>
    <col min="9487" max="9496" width="12.85546875" style="36" customWidth="1"/>
    <col min="9497" max="9497" width="16" style="36" customWidth="1"/>
    <col min="9498" max="9498" width="14.140625" style="36" customWidth="1"/>
    <col min="9499" max="9500" width="12.85546875" style="36" customWidth="1"/>
    <col min="9501" max="9501" width="15.42578125" style="36" customWidth="1"/>
    <col min="9502" max="9502" width="25.42578125" style="36" customWidth="1"/>
    <col min="9503" max="9720" width="9.140625" style="36"/>
    <col min="9721" max="9721" width="12.5703125" style="36" customWidth="1"/>
    <col min="9722" max="9722" width="8.5703125" style="36" customWidth="1"/>
    <col min="9723" max="9723" width="33.42578125" style="36" customWidth="1"/>
    <col min="9724" max="9724" width="26" style="36" customWidth="1"/>
    <col min="9725" max="9725" width="16.85546875" style="36" customWidth="1"/>
    <col min="9726" max="9735" width="14.42578125" style="36" customWidth="1"/>
    <col min="9736" max="9736" width="19" style="36" customWidth="1"/>
    <col min="9737" max="9737" width="17.140625" style="36" customWidth="1"/>
    <col min="9738" max="9738" width="16.140625" style="36" customWidth="1"/>
    <col min="9739" max="9739" width="11.5703125" style="36" customWidth="1"/>
    <col min="9740" max="9740" width="14.42578125" style="36" customWidth="1"/>
    <col min="9741" max="9741" width="18.85546875" style="36" customWidth="1"/>
    <col min="9742" max="9742" width="9.140625" style="36"/>
    <col min="9743" max="9752" width="12.85546875" style="36" customWidth="1"/>
    <col min="9753" max="9753" width="16" style="36" customWidth="1"/>
    <col min="9754" max="9754" width="14.140625" style="36" customWidth="1"/>
    <col min="9755" max="9756" width="12.85546875" style="36" customWidth="1"/>
    <col min="9757" max="9757" width="15.42578125" style="36" customWidth="1"/>
    <col min="9758" max="9758" width="25.42578125" style="36" customWidth="1"/>
    <col min="9759" max="9976" width="9.140625" style="36"/>
    <col min="9977" max="9977" width="12.5703125" style="36" customWidth="1"/>
    <col min="9978" max="9978" width="8.5703125" style="36" customWidth="1"/>
    <col min="9979" max="9979" width="33.42578125" style="36" customWidth="1"/>
    <col min="9980" max="9980" width="26" style="36" customWidth="1"/>
    <col min="9981" max="9981" width="16.85546875" style="36" customWidth="1"/>
    <col min="9982" max="9991" width="14.42578125" style="36" customWidth="1"/>
    <col min="9992" max="9992" width="19" style="36" customWidth="1"/>
    <col min="9993" max="9993" width="17.140625" style="36" customWidth="1"/>
    <col min="9994" max="9994" width="16.140625" style="36" customWidth="1"/>
    <col min="9995" max="9995" width="11.5703125" style="36" customWidth="1"/>
    <col min="9996" max="9996" width="14.42578125" style="36" customWidth="1"/>
    <col min="9997" max="9997" width="18.85546875" style="36" customWidth="1"/>
    <col min="9998" max="9998" width="9.140625" style="36"/>
    <col min="9999" max="10008" width="12.85546875" style="36" customWidth="1"/>
    <col min="10009" max="10009" width="16" style="36" customWidth="1"/>
    <col min="10010" max="10010" width="14.140625" style="36" customWidth="1"/>
    <col min="10011" max="10012" width="12.85546875" style="36" customWidth="1"/>
    <col min="10013" max="10013" width="15.42578125" style="36" customWidth="1"/>
    <col min="10014" max="10014" width="25.42578125" style="36" customWidth="1"/>
    <col min="10015" max="10232" width="9.140625" style="36"/>
    <col min="10233" max="10233" width="12.5703125" style="36" customWidth="1"/>
    <col min="10234" max="10234" width="8.5703125" style="36" customWidth="1"/>
    <col min="10235" max="10235" width="33.42578125" style="36" customWidth="1"/>
    <col min="10236" max="10236" width="26" style="36" customWidth="1"/>
    <col min="10237" max="10237" width="16.85546875" style="36" customWidth="1"/>
    <col min="10238" max="10247" width="14.42578125" style="36" customWidth="1"/>
    <col min="10248" max="10248" width="19" style="36" customWidth="1"/>
    <col min="10249" max="10249" width="17.140625" style="36" customWidth="1"/>
    <col min="10250" max="10250" width="16.140625" style="36" customWidth="1"/>
    <col min="10251" max="10251" width="11.5703125" style="36" customWidth="1"/>
    <col min="10252" max="10252" width="14.42578125" style="36" customWidth="1"/>
    <col min="10253" max="10253" width="18.85546875" style="36" customWidth="1"/>
    <col min="10254" max="10254" width="9.140625" style="36"/>
    <col min="10255" max="10264" width="12.85546875" style="36" customWidth="1"/>
    <col min="10265" max="10265" width="16" style="36" customWidth="1"/>
    <col min="10266" max="10266" width="14.140625" style="36" customWidth="1"/>
    <col min="10267" max="10268" width="12.85546875" style="36" customWidth="1"/>
    <col min="10269" max="10269" width="15.42578125" style="36" customWidth="1"/>
    <col min="10270" max="10270" width="25.42578125" style="36" customWidth="1"/>
    <col min="10271" max="10488" width="9.140625" style="36"/>
    <col min="10489" max="10489" width="12.5703125" style="36" customWidth="1"/>
    <col min="10490" max="10490" width="8.5703125" style="36" customWidth="1"/>
    <col min="10491" max="10491" width="33.42578125" style="36" customWidth="1"/>
    <col min="10492" max="10492" width="26" style="36" customWidth="1"/>
    <col min="10493" max="10493" width="16.85546875" style="36" customWidth="1"/>
    <col min="10494" max="10503" width="14.42578125" style="36" customWidth="1"/>
    <col min="10504" max="10504" width="19" style="36" customWidth="1"/>
    <col min="10505" max="10505" width="17.140625" style="36" customWidth="1"/>
    <col min="10506" max="10506" width="16.140625" style="36" customWidth="1"/>
    <col min="10507" max="10507" width="11.5703125" style="36" customWidth="1"/>
    <col min="10508" max="10508" width="14.42578125" style="36" customWidth="1"/>
    <col min="10509" max="10509" width="18.85546875" style="36" customWidth="1"/>
    <col min="10510" max="10510" width="9.140625" style="36"/>
    <col min="10511" max="10520" width="12.85546875" style="36" customWidth="1"/>
    <col min="10521" max="10521" width="16" style="36" customWidth="1"/>
    <col min="10522" max="10522" width="14.140625" style="36" customWidth="1"/>
    <col min="10523" max="10524" width="12.85546875" style="36" customWidth="1"/>
    <col min="10525" max="10525" width="15.42578125" style="36" customWidth="1"/>
    <col min="10526" max="10526" width="25.42578125" style="36" customWidth="1"/>
    <col min="10527" max="10744" width="9.140625" style="36"/>
    <col min="10745" max="10745" width="12.5703125" style="36" customWidth="1"/>
    <col min="10746" max="10746" width="8.5703125" style="36" customWidth="1"/>
    <col min="10747" max="10747" width="33.42578125" style="36" customWidth="1"/>
    <col min="10748" max="10748" width="26" style="36" customWidth="1"/>
    <col min="10749" max="10749" width="16.85546875" style="36" customWidth="1"/>
    <col min="10750" max="10759" width="14.42578125" style="36" customWidth="1"/>
    <col min="10760" max="10760" width="19" style="36" customWidth="1"/>
    <col min="10761" max="10761" width="17.140625" style="36" customWidth="1"/>
    <col min="10762" max="10762" width="16.140625" style="36" customWidth="1"/>
    <col min="10763" max="10763" width="11.5703125" style="36" customWidth="1"/>
    <col min="10764" max="10764" width="14.42578125" style="36" customWidth="1"/>
    <col min="10765" max="10765" width="18.85546875" style="36" customWidth="1"/>
    <col min="10766" max="10766" width="9.140625" style="36"/>
    <col min="10767" max="10776" width="12.85546875" style="36" customWidth="1"/>
    <col min="10777" max="10777" width="16" style="36" customWidth="1"/>
    <col min="10778" max="10778" width="14.140625" style="36" customWidth="1"/>
    <col min="10779" max="10780" width="12.85546875" style="36" customWidth="1"/>
    <col min="10781" max="10781" width="15.42578125" style="36" customWidth="1"/>
    <col min="10782" max="10782" width="25.42578125" style="36" customWidth="1"/>
    <col min="10783" max="11000" width="9.140625" style="36"/>
    <col min="11001" max="11001" width="12.5703125" style="36" customWidth="1"/>
    <col min="11002" max="11002" width="8.5703125" style="36" customWidth="1"/>
    <col min="11003" max="11003" width="33.42578125" style="36" customWidth="1"/>
    <col min="11004" max="11004" width="26" style="36" customWidth="1"/>
    <col min="11005" max="11005" width="16.85546875" style="36" customWidth="1"/>
    <col min="11006" max="11015" width="14.42578125" style="36" customWidth="1"/>
    <col min="11016" max="11016" width="19" style="36" customWidth="1"/>
    <col min="11017" max="11017" width="17.140625" style="36" customWidth="1"/>
    <col min="11018" max="11018" width="16.140625" style="36" customWidth="1"/>
    <col min="11019" max="11019" width="11.5703125" style="36" customWidth="1"/>
    <col min="11020" max="11020" width="14.42578125" style="36" customWidth="1"/>
    <col min="11021" max="11021" width="18.85546875" style="36" customWidth="1"/>
    <col min="11022" max="11022" width="9.140625" style="36"/>
    <col min="11023" max="11032" width="12.85546875" style="36" customWidth="1"/>
    <col min="11033" max="11033" width="16" style="36" customWidth="1"/>
    <col min="11034" max="11034" width="14.140625" style="36" customWidth="1"/>
    <col min="11035" max="11036" width="12.85546875" style="36" customWidth="1"/>
    <col min="11037" max="11037" width="15.42578125" style="36" customWidth="1"/>
    <col min="11038" max="11038" width="25.42578125" style="36" customWidth="1"/>
    <col min="11039" max="11256" width="9.140625" style="36"/>
    <col min="11257" max="11257" width="12.5703125" style="36" customWidth="1"/>
    <col min="11258" max="11258" width="8.5703125" style="36" customWidth="1"/>
    <col min="11259" max="11259" width="33.42578125" style="36" customWidth="1"/>
    <col min="11260" max="11260" width="26" style="36" customWidth="1"/>
    <col min="11261" max="11261" width="16.85546875" style="36" customWidth="1"/>
    <col min="11262" max="11271" width="14.42578125" style="36" customWidth="1"/>
    <col min="11272" max="11272" width="19" style="36" customWidth="1"/>
    <col min="11273" max="11273" width="17.140625" style="36" customWidth="1"/>
    <col min="11274" max="11274" width="16.140625" style="36" customWidth="1"/>
    <col min="11275" max="11275" width="11.5703125" style="36" customWidth="1"/>
    <col min="11276" max="11276" width="14.42578125" style="36" customWidth="1"/>
    <col min="11277" max="11277" width="18.85546875" style="36" customWidth="1"/>
    <col min="11278" max="11278" width="9.140625" style="36"/>
    <col min="11279" max="11288" width="12.85546875" style="36" customWidth="1"/>
    <col min="11289" max="11289" width="16" style="36" customWidth="1"/>
    <col min="11290" max="11290" width="14.140625" style="36" customWidth="1"/>
    <col min="11291" max="11292" width="12.85546875" style="36" customWidth="1"/>
    <col min="11293" max="11293" width="15.42578125" style="36" customWidth="1"/>
    <col min="11294" max="11294" width="25.42578125" style="36" customWidth="1"/>
    <col min="11295" max="11512" width="9.140625" style="36"/>
    <col min="11513" max="11513" width="12.5703125" style="36" customWidth="1"/>
    <col min="11514" max="11514" width="8.5703125" style="36" customWidth="1"/>
    <col min="11515" max="11515" width="33.42578125" style="36" customWidth="1"/>
    <col min="11516" max="11516" width="26" style="36" customWidth="1"/>
    <col min="11517" max="11517" width="16.85546875" style="36" customWidth="1"/>
    <col min="11518" max="11527" width="14.42578125" style="36" customWidth="1"/>
    <col min="11528" max="11528" width="19" style="36" customWidth="1"/>
    <col min="11529" max="11529" width="17.140625" style="36" customWidth="1"/>
    <col min="11530" max="11530" width="16.140625" style="36" customWidth="1"/>
    <col min="11531" max="11531" width="11.5703125" style="36" customWidth="1"/>
    <col min="11532" max="11532" width="14.42578125" style="36" customWidth="1"/>
    <col min="11533" max="11533" width="18.85546875" style="36" customWidth="1"/>
    <col min="11534" max="11534" width="9.140625" style="36"/>
    <col min="11535" max="11544" width="12.85546875" style="36" customWidth="1"/>
    <col min="11545" max="11545" width="16" style="36" customWidth="1"/>
    <col min="11546" max="11546" width="14.140625" style="36" customWidth="1"/>
    <col min="11547" max="11548" width="12.85546875" style="36" customWidth="1"/>
    <col min="11549" max="11549" width="15.42578125" style="36" customWidth="1"/>
    <col min="11550" max="11550" width="25.42578125" style="36" customWidth="1"/>
    <col min="11551" max="11768" width="9.140625" style="36"/>
    <col min="11769" max="11769" width="12.5703125" style="36" customWidth="1"/>
    <col min="11770" max="11770" width="8.5703125" style="36" customWidth="1"/>
    <col min="11771" max="11771" width="33.42578125" style="36" customWidth="1"/>
    <col min="11772" max="11772" width="26" style="36" customWidth="1"/>
    <col min="11773" max="11773" width="16.85546875" style="36" customWidth="1"/>
    <col min="11774" max="11783" width="14.42578125" style="36" customWidth="1"/>
    <col min="11784" max="11784" width="19" style="36" customWidth="1"/>
    <col min="11785" max="11785" width="17.140625" style="36" customWidth="1"/>
    <col min="11786" max="11786" width="16.140625" style="36" customWidth="1"/>
    <col min="11787" max="11787" width="11.5703125" style="36" customWidth="1"/>
    <col min="11788" max="11788" width="14.42578125" style="36" customWidth="1"/>
    <col min="11789" max="11789" width="18.85546875" style="36" customWidth="1"/>
    <col min="11790" max="11790" width="9.140625" style="36"/>
    <col min="11791" max="11800" width="12.85546875" style="36" customWidth="1"/>
    <col min="11801" max="11801" width="16" style="36" customWidth="1"/>
    <col min="11802" max="11802" width="14.140625" style="36" customWidth="1"/>
    <col min="11803" max="11804" width="12.85546875" style="36" customWidth="1"/>
    <col min="11805" max="11805" width="15.42578125" style="36" customWidth="1"/>
    <col min="11806" max="11806" width="25.42578125" style="36" customWidth="1"/>
    <col min="11807" max="12024" width="9.140625" style="36"/>
    <col min="12025" max="12025" width="12.5703125" style="36" customWidth="1"/>
    <col min="12026" max="12026" width="8.5703125" style="36" customWidth="1"/>
    <col min="12027" max="12027" width="33.42578125" style="36" customWidth="1"/>
    <col min="12028" max="12028" width="26" style="36" customWidth="1"/>
    <col min="12029" max="12029" width="16.85546875" style="36" customWidth="1"/>
    <col min="12030" max="12039" width="14.42578125" style="36" customWidth="1"/>
    <col min="12040" max="12040" width="19" style="36" customWidth="1"/>
    <col min="12041" max="12041" width="17.140625" style="36" customWidth="1"/>
    <col min="12042" max="12042" width="16.140625" style="36" customWidth="1"/>
    <col min="12043" max="12043" width="11.5703125" style="36" customWidth="1"/>
    <col min="12044" max="12044" width="14.42578125" style="36" customWidth="1"/>
    <col min="12045" max="12045" width="18.85546875" style="36" customWidth="1"/>
    <col min="12046" max="12046" width="9.140625" style="36"/>
    <col min="12047" max="12056" width="12.85546875" style="36" customWidth="1"/>
    <col min="12057" max="12057" width="16" style="36" customWidth="1"/>
    <col min="12058" max="12058" width="14.140625" style="36" customWidth="1"/>
    <col min="12059" max="12060" width="12.85546875" style="36" customWidth="1"/>
    <col min="12061" max="12061" width="15.42578125" style="36" customWidth="1"/>
    <col min="12062" max="12062" width="25.42578125" style="36" customWidth="1"/>
    <col min="12063" max="12280" width="9.140625" style="36"/>
    <col min="12281" max="12281" width="12.5703125" style="36" customWidth="1"/>
    <col min="12282" max="12282" width="8.5703125" style="36" customWidth="1"/>
    <col min="12283" max="12283" width="33.42578125" style="36" customWidth="1"/>
    <col min="12284" max="12284" width="26" style="36" customWidth="1"/>
    <col min="12285" max="12285" width="16.85546875" style="36" customWidth="1"/>
    <col min="12286" max="12295" width="14.42578125" style="36" customWidth="1"/>
    <col min="12296" max="12296" width="19" style="36" customWidth="1"/>
    <col min="12297" max="12297" width="17.140625" style="36" customWidth="1"/>
    <col min="12298" max="12298" width="16.140625" style="36" customWidth="1"/>
    <col min="12299" max="12299" width="11.5703125" style="36" customWidth="1"/>
    <col min="12300" max="12300" width="14.42578125" style="36" customWidth="1"/>
    <col min="12301" max="12301" width="18.85546875" style="36" customWidth="1"/>
    <col min="12302" max="12302" width="9.140625" style="36"/>
    <col min="12303" max="12312" width="12.85546875" style="36" customWidth="1"/>
    <col min="12313" max="12313" width="16" style="36" customWidth="1"/>
    <col min="12314" max="12314" width="14.140625" style="36" customWidth="1"/>
    <col min="12315" max="12316" width="12.85546875" style="36" customWidth="1"/>
    <col min="12317" max="12317" width="15.42578125" style="36" customWidth="1"/>
    <col min="12318" max="12318" width="25.42578125" style="36" customWidth="1"/>
    <col min="12319" max="12536" width="9.140625" style="36"/>
    <col min="12537" max="12537" width="12.5703125" style="36" customWidth="1"/>
    <col min="12538" max="12538" width="8.5703125" style="36" customWidth="1"/>
    <col min="12539" max="12539" width="33.42578125" style="36" customWidth="1"/>
    <col min="12540" max="12540" width="26" style="36" customWidth="1"/>
    <col min="12541" max="12541" width="16.85546875" style="36" customWidth="1"/>
    <col min="12542" max="12551" width="14.42578125" style="36" customWidth="1"/>
    <col min="12552" max="12552" width="19" style="36" customWidth="1"/>
    <col min="12553" max="12553" width="17.140625" style="36" customWidth="1"/>
    <col min="12554" max="12554" width="16.140625" style="36" customWidth="1"/>
    <col min="12555" max="12555" width="11.5703125" style="36" customWidth="1"/>
    <col min="12556" max="12556" width="14.42578125" style="36" customWidth="1"/>
    <col min="12557" max="12557" width="18.85546875" style="36" customWidth="1"/>
    <col min="12558" max="12558" width="9.140625" style="36"/>
    <col min="12559" max="12568" width="12.85546875" style="36" customWidth="1"/>
    <col min="12569" max="12569" width="16" style="36" customWidth="1"/>
    <col min="12570" max="12570" width="14.140625" style="36" customWidth="1"/>
    <col min="12571" max="12572" width="12.85546875" style="36" customWidth="1"/>
    <col min="12573" max="12573" width="15.42578125" style="36" customWidth="1"/>
    <col min="12574" max="12574" width="25.42578125" style="36" customWidth="1"/>
    <col min="12575" max="12792" width="9.140625" style="36"/>
    <col min="12793" max="12793" width="12.5703125" style="36" customWidth="1"/>
    <col min="12794" max="12794" width="8.5703125" style="36" customWidth="1"/>
    <col min="12795" max="12795" width="33.42578125" style="36" customWidth="1"/>
    <col min="12796" max="12796" width="26" style="36" customWidth="1"/>
    <col min="12797" max="12797" width="16.85546875" style="36" customWidth="1"/>
    <col min="12798" max="12807" width="14.42578125" style="36" customWidth="1"/>
    <col min="12808" max="12808" width="19" style="36" customWidth="1"/>
    <col min="12809" max="12809" width="17.140625" style="36" customWidth="1"/>
    <col min="12810" max="12810" width="16.140625" style="36" customWidth="1"/>
    <col min="12811" max="12811" width="11.5703125" style="36" customWidth="1"/>
    <col min="12812" max="12812" width="14.42578125" style="36" customWidth="1"/>
    <col min="12813" max="12813" width="18.85546875" style="36" customWidth="1"/>
    <col min="12814" max="12814" width="9.140625" style="36"/>
    <col min="12815" max="12824" width="12.85546875" style="36" customWidth="1"/>
    <col min="12825" max="12825" width="16" style="36" customWidth="1"/>
    <col min="12826" max="12826" width="14.140625" style="36" customWidth="1"/>
    <col min="12827" max="12828" width="12.85546875" style="36" customWidth="1"/>
    <col min="12829" max="12829" width="15.42578125" style="36" customWidth="1"/>
    <col min="12830" max="12830" width="25.42578125" style="36" customWidth="1"/>
    <col min="12831" max="13048" width="9.140625" style="36"/>
    <col min="13049" max="13049" width="12.5703125" style="36" customWidth="1"/>
    <col min="13050" max="13050" width="8.5703125" style="36" customWidth="1"/>
    <col min="13051" max="13051" width="33.42578125" style="36" customWidth="1"/>
    <col min="13052" max="13052" width="26" style="36" customWidth="1"/>
    <col min="13053" max="13053" width="16.85546875" style="36" customWidth="1"/>
    <col min="13054" max="13063" width="14.42578125" style="36" customWidth="1"/>
    <col min="13064" max="13064" width="19" style="36" customWidth="1"/>
    <col min="13065" max="13065" width="17.140625" style="36" customWidth="1"/>
    <col min="13066" max="13066" width="16.140625" style="36" customWidth="1"/>
    <col min="13067" max="13067" width="11.5703125" style="36" customWidth="1"/>
    <col min="13068" max="13068" width="14.42578125" style="36" customWidth="1"/>
    <col min="13069" max="13069" width="18.85546875" style="36" customWidth="1"/>
    <col min="13070" max="13070" width="9.140625" style="36"/>
    <col min="13071" max="13080" width="12.85546875" style="36" customWidth="1"/>
    <col min="13081" max="13081" width="16" style="36" customWidth="1"/>
    <col min="13082" max="13082" width="14.140625" style="36" customWidth="1"/>
    <col min="13083" max="13084" width="12.85546875" style="36" customWidth="1"/>
    <col min="13085" max="13085" width="15.42578125" style="36" customWidth="1"/>
    <col min="13086" max="13086" width="25.42578125" style="36" customWidth="1"/>
    <col min="13087" max="13304" width="9.140625" style="36"/>
    <col min="13305" max="13305" width="12.5703125" style="36" customWidth="1"/>
    <col min="13306" max="13306" width="8.5703125" style="36" customWidth="1"/>
    <col min="13307" max="13307" width="33.42578125" style="36" customWidth="1"/>
    <col min="13308" max="13308" width="26" style="36" customWidth="1"/>
    <col min="13309" max="13309" width="16.85546875" style="36" customWidth="1"/>
    <col min="13310" max="13319" width="14.42578125" style="36" customWidth="1"/>
    <col min="13320" max="13320" width="19" style="36" customWidth="1"/>
    <col min="13321" max="13321" width="17.140625" style="36" customWidth="1"/>
    <col min="13322" max="13322" width="16.140625" style="36" customWidth="1"/>
    <col min="13323" max="13323" width="11.5703125" style="36" customWidth="1"/>
    <col min="13324" max="13324" width="14.42578125" style="36" customWidth="1"/>
    <col min="13325" max="13325" width="18.85546875" style="36" customWidth="1"/>
    <col min="13326" max="13326" width="9.140625" style="36"/>
    <col min="13327" max="13336" width="12.85546875" style="36" customWidth="1"/>
    <col min="13337" max="13337" width="16" style="36" customWidth="1"/>
    <col min="13338" max="13338" width="14.140625" style="36" customWidth="1"/>
    <col min="13339" max="13340" width="12.85546875" style="36" customWidth="1"/>
    <col min="13341" max="13341" width="15.42578125" style="36" customWidth="1"/>
    <col min="13342" max="13342" width="25.42578125" style="36" customWidth="1"/>
    <col min="13343" max="13560" width="9.140625" style="36"/>
    <col min="13561" max="13561" width="12.5703125" style="36" customWidth="1"/>
    <col min="13562" max="13562" width="8.5703125" style="36" customWidth="1"/>
    <col min="13563" max="13563" width="33.42578125" style="36" customWidth="1"/>
    <col min="13564" max="13564" width="26" style="36" customWidth="1"/>
    <col min="13565" max="13565" width="16.85546875" style="36" customWidth="1"/>
    <col min="13566" max="13575" width="14.42578125" style="36" customWidth="1"/>
    <col min="13576" max="13576" width="19" style="36" customWidth="1"/>
    <col min="13577" max="13577" width="17.140625" style="36" customWidth="1"/>
    <col min="13578" max="13578" width="16.140625" style="36" customWidth="1"/>
    <col min="13579" max="13579" width="11.5703125" style="36" customWidth="1"/>
    <col min="13580" max="13580" width="14.42578125" style="36" customWidth="1"/>
    <col min="13581" max="13581" width="18.85546875" style="36" customWidth="1"/>
    <col min="13582" max="13582" width="9.140625" style="36"/>
    <col min="13583" max="13592" width="12.85546875" style="36" customWidth="1"/>
    <col min="13593" max="13593" width="16" style="36" customWidth="1"/>
    <col min="13594" max="13594" width="14.140625" style="36" customWidth="1"/>
    <col min="13595" max="13596" width="12.85546875" style="36" customWidth="1"/>
    <col min="13597" max="13597" width="15.42578125" style="36" customWidth="1"/>
    <col min="13598" max="13598" width="25.42578125" style="36" customWidth="1"/>
    <col min="13599" max="13816" width="9.140625" style="36"/>
    <col min="13817" max="13817" width="12.5703125" style="36" customWidth="1"/>
    <col min="13818" max="13818" width="8.5703125" style="36" customWidth="1"/>
    <col min="13819" max="13819" width="33.42578125" style="36" customWidth="1"/>
    <col min="13820" max="13820" width="26" style="36" customWidth="1"/>
    <col min="13821" max="13821" width="16.85546875" style="36" customWidth="1"/>
    <col min="13822" max="13831" width="14.42578125" style="36" customWidth="1"/>
    <col min="13832" max="13832" width="19" style="36" customWidth="1"/>
    <col min="13833" max="13833" width="17.140625" style="36" customWidth="1"/>
    <col min="13834" max="13834" width="16.140625" style="36" customWidth="1"/>
    <col min="13835" max="13835" width="11.5703125" style="36" customWidth="1"/>
    <col min="13836" max="13836" width="14.42578125" style="36" customWidth="1"/>
    <col min="13837" max="13837" width="18.85546875" style="36" customWidth="1"/>
    <col min="13838" max="13838" width="9.140625" style="36"/>
    <col min="13839" max="13848" width="12.85546875" style="36" customWidth="1"/>
    <col min="13849" max="13849" width="16" style="36" customWidth="1"/>
    <col min="13850" max="13850" width="14.140625" style="36" customWidth="1"/>
    <col min="13851" max="13852" width="12.85546875" style="36" customWidth="1"/>
    <col min="13853" max="13853" width="15.42578125" style="36" customWidth="1"/>
    <col min="13854" max="13854" width="25.42578125" style="36" customWidth="1"/>
    <col min="13855" max="14072" width="9.140625" style="36"/>
    <col min="14073" max="14073" width="12.5703125" style="36" customWidth="1"/>
    <col min="14074" max="14074" width="8.5703125" style="36" customWidth="1"/>
    <col min="14075" max="14075" width="33.42578125" style="36" customWidth="1"/>
    <col min="14076" max="14076" width="26" style="36" customWidth="1"/>
    <col min="14077" max="14077" width="16.85546875" style="36" customWidth="1"/>
    <col min="14078" max="14087" width="14.42578125" style="36" customWidth="1"/>
    <col min="14088" max="14088" width="19" style="36" customWidth="1"/>
    <col min="14089" max="14089" width="17.140625" style="36" customWidth="1"/>
    <col min="14090" max="14090" width="16.140625" style="36" customWidth="1"/>
    <col min="14091" max="14091" width="11.5703125" style="36" customWidth="1"/>
    <col min="14092" max="14092" width="14.42578125" style="36" customWidth="1"/>
    <col min="14093" max="14093" width="18.85546875" style="36" customWidth="1"/>
    <col min="14094" max="14094" width="9.140625" style="36"/>
    <col min="14095" max="14104" width="12.85546875" style="36" customWidth="1"/>
    <col min="14105" max="14105" width="16" style="36" customWidth="1"/>
    <col min="14106" max="14106" width="14.140625" style="36" customWidth="1"/>
    <col min="14107" max="14108" width="12.85546875" style="36" customWidth="1"/>
    <col min="14109" max="14109" width="15.42578125" style="36" customWidth="1"/>
    <col min="14110" max="14110" width="25.42578125" style="36" customWidth="1"/>
    <col min="14111" max="14328" width="9.140625" style="36"/>
    <col min="14329" max="14329" width="12.5703125" style="36" customWidth="1"/>
    <col min="14330" max="14330" width="8.5703125" style="36" customWidth="1"/>
    <col min="14331" max="14331" width="33.42578125" style="36" customWidth="1"/>
    <col min="14332" max="14332" width="26" style="36" customWidth="1"/>
    <col min="14333" max="14333" width="16.85546875" style="36" customWidth="1"/>
    <col min="14334" max="14343" width="14.42578125" style="36" customWidth="1"/>
    <col min="14344" max="14344" width="19" style="36" customWidth="1"/>
    <col min="14345" max="14345" width="17.140625" style="36" customWidth="1"/>
    <col min="14346" max="14346" width="16.140625" style="36" customWidth="1"/>
    <col min="14347" max="14347" width="11.5703125" style="36" customWidth="1"/>
    <col min="14348" max="14348" width="14.42578125" style="36" customWidth="1"/>
    <col min="14349" max="14349" width="18.85546875" style="36" customWidth="1"/>
    <col min="14350" max="14350" width="9.140625" style="36"/>
    <col min="14351" max="14360" width="12.85546875" style="36" customWidth="1"/>
    <col min="14361" max="14361" width="16" style="36" customWidth="1"/>
    <col min="14362" max="14362" width="14.140625" style="36" customWidth="1"/>
    <col min="14363" max="14364" width="12.85546875" style="36" customWidth="1"/>
    <col min="14365" max="14365" width="15.42578125" style="36" customWidth="1"/>
    <col min="14366" max="14366" width="25.42578125" style="36" customWidth="1"/>
    <col min="14367" max="14584" width="9.140625" style="36"/>
    <col min="14585" max="14585" width="12.5703125" style="36" customWidth="1"/>
    <col min="14586" max="14586" width="8.5703125" style="36" customWidth="1"/>
    <col min="14587" max="14587" width="33.42578125" style="36" customWidth="1"/>
    <col min="14588" max="14588" width="26" style="36" customWidth="1"/>
    <col min="14589" max="14589" width="16.85546875" style="36" customWidth="1"/>
    <col min="14590" max="14599" width="14.42578125" style="36" customWidth="1"/>
    <col min="14600" max="14600" width="19" style="36" customWidth="1"/>
    <col min="14601" max="14601" width="17.140625" style="36" customWidth="1"/>
    <col min="14602" max="14602" width="16.140625" style="36" customWidth="1"/>
    <col min="14603" max="14603" width="11.5703125" style="36" customWidth="1"/>
    <col min="14604" max="14604" width="14.42578125" style="36" customWidth="1"/>
    <col min="14605" max="14605" width="18.85546875" style="36" customWidth="1"/>
    <col min="14606" max="14606" width="9.140625" style="36"/>
    <col min="14607" max="14616" width="12.85546875" style="36" customWidth="1"/>
    <col min="14617" max="14617" width="16" style="36" customWidth="1"/>
    <col min="14618" max="14618" width="14.140625" style="36" customWidth="1"/>
    <col min="14619" max="14620" width="12.85546875" style="36" customWidth="1"/>
    <col min="14621" max="14621" width="15.42578125" style="36" customWidth="1"/>
    <col min="14622" max="14622" width="25.42578125" style="36" customWidth="1"/>
    <col min="14623" max="14840" width="9.140625" style="36"/>
    <col min="14841" max="14841" width="12.5703125" style="36" customWidth="1"/>
    <col min="14842" max="14842" width="8.5703125" style="36" customWidth="1"/>
    <col min="14843" max="14843" width="33.42578125" style="36" customWidth="1"/>
    <col min="14844" max="14844" width="26" style="36" customWidth="1"/>
    <col min="14845" max="14845" width="16.85546875" style="36" customWidth="1"/>
    <col min="14846" max="14855" width="14.42578125" style="36" customWidth="1"/>
    <col min="14856" max="14856" width="19" style="36" customWidth="1"/>
    <col min="14857" max="14857" width="17.140625" style="36" customWidth="1"/>
    <col min="14858" max="14858" width="16.140625" style="36" customWidth="1"/>
    <col min="14859" max="14859" width="11.5703125" style="36" customWidth="1"/>
    <col min="14860" max="14860" width="14.42578125" style="36" customWidth="1"/>
    <col min="14861" max="14861" width="18.85546875" style="36" customWidth="1"/>
    <col min="14862" max="14862" width="9.140625" style="36"/>
    <col min="14863" max="14872" width="12.85546875" style="36" customWidth="1"/>
    <col min="14873" max="14873" width="16" style="36" customWidth="1"/>
    <col min="14874" max="14874" width="14.140625" style="36" customWidth="1"/>
    <col min="14875" max="14876" width="12.85546875" style="36" customWidth="1"/>
    <col min="14877" max="14877" width="15.42578125" style="36" customWidth="1"/>
    <col min="14878" max="14878" width="25.42578125" style="36" customWidth="1"/>
    <col min="14879" max="15096" width="9.140625" style="36"/>
    <col min="15097" max="15097" width="12.5703125" style="36" customWidth="1"/>
    <col min="15098" max="15098" width="8.5703125" style="36" customWidth="1"/>
    <col min="15099" max="15099" width="33.42578125" style="36" customWidth="1"/>
    <col min="15100" max="15100" width="26" style="36" customWidth="1"/>
    <col min="15101" max="15101" width="16.85546875" style="36" customWidth="1"/>
    <col min="15102" max="15111" width="14.42578125" style="36" customWidth="1"/>
    <col min="15112" max="15112" width="19" style="36" customWidth="1"/>
    <col min="15113" max="15113" width="17.140625" style="36" customWidth="1"/>
    <col min="15114" max="15114" width="16.140625" style="36" customWidth="1"/>
    <col min="15115" max="15115" width="11.5703125" style="36" customWidth="1"/>
    <col min="15116" max="15116" width="14.42578125" style="36" customWidth="1"/>
    <col min="15117" max="15117" width="18.85546875" style="36" customWidth="1"/>
    <col min="15118" max="15118" width="9.140625" style="36"/>
    <col min="15119" max="15128" width="12.85546875" style="36" customWidth="1"/>
    <col min="15129" max="15129" width="16" style="36" customWidth="1"/>
    <col min="15130" max="15130" width="14.140625" style="36" customWidth="1"/>
    <col min="15131" max="15132" width="12.85546875" style="36" customWidth="1"/>
    <col min="15133" max="15133" width="15.42578125" style="36" customWidth="1"/>
    <col min="15134" max="15134" width="25.42578125" style="36" customWidth="1"/>
    <col min="15135" max="15352" width="9.140625" style="36"/>
    <col min="15353" max="15353" width="12.5703125" style="36" customWidth="1"/>
    <col min="15354" max="15354" width="8.5703125" style="36" customWidth="1"/>
    <col min="15355" max="15355" width="33.42578125" style="36" customWidth="1"/>
    <col min="15356" max="15356" width="26" style="36" customWidth="1"/>
    <col min="15357" max="15357" width="16.85546875" style="36" customWidth="1"/>
    <col min="15358" max="15367" width="14.42578125" style="36" customWidth="1"/>
    <col min="15368" max="15368" width="19" style="36" customWidth="1"/>
    <col min="15369" max="15369" width="17.140625" style="36" customWidth="1"/>
    <col min="15370" max="15370" width="16.140625" style="36" customWidth="1"/>
    <col min="15371" max="15371" width="11.5703125" style="36" customWidth="1"/>
    <col min="15372" max="15372" width="14.42578125" style="36" customWidth="1"/>
    <col min="15373" max="15373" width="18.85546875" style="36" customWidth="1"/>
    <col min="15374" max="15374" width="9.140625" style="36"/>
    <col min="15375" max="15384" width="12.85546875" style="36" customWidth="1"/>
    <col min="15385" max="15385" width="16" style="36" customWidth="1"/>
    <col min="15386" max="15386" width="14.140625" style="36" customWidth="1"/>
    <col min="15387" max="15388" width="12.85546875" style="36" customWidth="1"/>
    <col min="15389" max="15389" width="15.42578125" style="36" customWidth="1"/>
    <col min="15390" max="15390" width="25.42578125" style="36" customWidth="1"/>
    <col min="15391" max="15608" width="9.140625" style="36"/>
    <col min="15609" max="15609" width="12.5703125" style="36" customWidth="1"/>
    <col min="15610" max="15610" width="8.5703125" style="36" customWidth="1"/>
    <col min="15611" max="15611" width="33.42578125" style="36" customWidth="1"/>
    <col min="15612" max="15612" width="26" style="36" customWidth="1"/>
    <col min="15613" max="15613" width="16.85546875" style="36" customWidth="1"/>
    <col min="15614" max="15623" width="14.42578125" style="36" customWidth="1"/>
    <col min="15624" max="15624" width="19" style="36" customWidth="1"/>
    <col min="15625" max="15625" width="17.140625" style="36" customWidth="1"/>
    <col min="15626" max="15626" width="16.140625" style="36" customWidth="1"/>
    <col min="15627" max="15627" width="11.5703125" style="36" customWidth="1"/>
    <col min="15628" max="15628" width="14.42578125" style="36" customWidth="1"/>
    <col min="15629" max="15629" width="18.85546875" style="36" customWidth="1"/>
    <col min="15630" max="15630" width="9.140625" style="36"/>
    <col min="15631" max="15640" width="12.85546875" style="36" customWidth="1"/>
    <col min="15641" max="15641" width="16" style="36" customWidth="1"/>
    <col min="15642" max="15642" width="14.140625" style="36" customWidth="1"/>
    <col min="15643" max="15644" width="12.85546875" style="36" customWidth="1"/>
    <col min="15645" max="15645" width="15.42578125" style="36" customWidth="1"/>
    <col min="15646" max="15646" width="25.42578125" style="36" customWidth="1"/>
    <col min="15647" max="15864" width="9.140625" style="36"/>
    <col min="15865" max="15865" width="12.5703125" style="36" customWidth="1"/>
    <col min="15866" max="15866" width="8.5703125" style="36" customWidth="1"/>
    <col min="15867" max="15867" width="33.42578125" style="36" customWidth="1"/>
    <col min="15868" max="15868" width="26" style="36" customWidth="1"/>
    <col min="15869" max="15869" width="16.85546875" style="36" customWidth="1"/>
    <col min="15870" max="15879" width="14.42578125" style="36" customWidth="1"/>
    <col min="15880" max="15880" width="19" style="36" customWidth="1"/>
    <col min="15881" max="15881" width="17.140625" style="36" customWidth="1"/>
    <col min="15882" max="15882" width="16.140625" style="36" customWidth="1"/>
    <col min="15883" max="15883" width="11.5703125" style="36" customWidth="1"/>
    <col min="15884" max="15884" width="14.42578125" style="36" customWidth="1"/>
    <col min="15885" max="15885" width="18.85546875" style="36" customWidth="1"/>
    <col min="15886" max="15886" width="9.140625" style="36"/>
    <col min="15887" max="15896" width="12.85546875" style="36" customWidth="1"/>
    <col min="15897" max="15897" width="16" style="36" customWidth="1"/>
    <col min="15898" max="15898" width="14.140625" style="36" customWidth="1"/>
    <col min="15899" max="15900" width="12.85546875" style="36" customWidth="1"/>
    <col min="15901" max="15901" width="15.42578125" style="36" customWidth="1"/>
    <col min="15902" max="15902" width="25.42578125" style="36" customWidth="1"/>
    <col min="15903" max="16120" width="9.140625" style="36"/>
    <col min="16121" max="16121" width="12.5703125" style="36" customWidth="1"/>
    <col min="16122" max="16122" width="8.5703125" style="36" customWidth="1"/>
    <col min="16123" max="16123" width="33.42578125" style="36" customWidth="1"/>
    <col min="16124" max="16124" width="26" style="36" customWidth="1"/>
    <col min="16125" max="16125" width="16.85546875" style="36" customWidth="1"/>
    <col min="16126" max="16135" width="14.42578125" style="36" customWidth="1"/>
    <col min="16136" max="16136" width="19" style="36" customWidth="1"/>
    <col min="16137" max="16137" width="17.140625" style="36" customWidth="1"/>
    <col min="16138" max="16138" width="16.140625" style="36" customWidth="1"/>
    <col min="16139" max="16139" width="11.5703125" style="36" customWidth="1"/>
    <col min="16140" max="16140" width="14.42578125" style="36" customWidth="1"/>
    <col min="16141" max="16141" width="18.85546875" style="36" customWidth="1"/>
    <col min="16142" max="16142" width="9.140625" style="36"/>
    <col min="16143" max="16152" width="12.85546875" style="36" customWidth="1"/>
    <col min="16153" max="16153" width="16" style="36" customWidth="1"/>
    <col min="16154" max="16154" width="14.140625" style="36" customWidth="1"/>
    <col min="16155" max="16156" width="12.85546875" style="36" customWidth="1"/>
    <col min="16157" max="16157" width="15.42578125" style="36" customWidth="1"/>
    <col min="16158" max="16158" width="25.42578125" style="36" customWidth="1"/>
    <col min="16159" max="16384" width="9.140625" style="36"/>
  </cols>
  <sheetData>
    <row r="1" spans="2:17" ht="36" customHeight="1" x14ac:dyDescent="0.25">
      <c r="B1" s="358" t="s">
        <v>215</v>
      </c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Q1" s="35">
        <v>2021</v>
      </c>
    </row>
    <row r="2" spans="2:17" ht="17.25" customHeight="1" thickBot="1" x14ac:dyDescent="0.3">
      <c r="J2" s="38"/>
      <c r="M2" s="39" t="s">
        <v>253</v>
      </c>
      <c r="N2" s="38" t="s">
        <v>155</v>
      </c>
      <c r="O2" s="38"/>
    </row>
    <row r="3" spans="2:17" ht="62.25" customHeight="1" x14ac:dyDescent="0.25">
      <c r="B3" s="359" t="s">
        <v>156</v>
      </c>
      <c r="C3" s="348" t="s">
        <v>44</v>
      </c>
      <c r="D3" s="359" t="s">
        <v>157</v>
      </c>
      <c r="E3" s="347"/>
      <c r="F3" s="347"/>
      <c r="G3" s="281" t="s">
        <v>158</v>
      </c>
      <c r="H3" s="281"/>
      <c r="I3" s="362"/>
      <c r="J3" s="363" t="s">
        <v>157</v>
      </c>
      <c r="K3" s="281"/>
      <c r="L3" s="281"/>
      <c r="M3" s="281" t="s">
        <v>158</v>
      </c>
      <c r="N3" s="281"/>
      <c r="O3" s="362"/>
    </row>
    <row r="4" spans="2:17" ht="25.5" customHeight="1" x14ac:dyDescent="0.25">
      <c r="B4" s="360"/>
      <c r="C4" s="361"/>
      <c r="D4" s="85">
        <v>2019</v>
      </c>
      <c r="E4" s="93">
        <v>2018</v>
      </c>
      <c r="F4" s="93">
        <v>2017</v>
      </c>
      <c r="G4" s="93">
        <v>2019</v>
      </c>
      <c r="H4" s="93">
        <v>2018</v>
      </c>
      <c r="I4" s="93">
        <v>2017</v>
      </c>
      <c r="J4" s="93">
        <v>2019</v>
      </c>
      <c r="K4" s="93">
        <v>2018</v>
      </c>
      <c r="L4" s="93">
        <v>2017</v>
      </c>
      <c r="M4" s="93">
        <v>2019</v>
      </c>
      <c r="N4" s="93">
        <v>2018</v>
      </c>
      <c r="O4" s="93">
        <v>2017</v>
      </c>
    </row>
    <row r="5" spans="2:17" ht="60.75" customHeight="1" x14ac:dyDescent="0.25">
      <c r="B5" s="335" t="s">
        <v>159</v>
      </c>
      <c r="C5" s="336"/>
      <c r="D5" s="337" t="s">
        <v>152</v>
      </c>
      <c r="E5" s="338"/>
      <c r="F5" s="338"/>
      <c r="G5" s="338"/>
      <c r="H5" s="338"/>
      <c r="I5" s="339"/>
      <c r="J5" s="340" t="s">
        <v>153</v>
      </c>
      <c r="K5" s="341"/>
      <c r="L5" s="341"/>
      <c r="M5" s="341"/>
      <c r="N5" s="341"/>
      <c r="O5" s="342"/>
    </row>
    <row r="6" spans="2:17" ht="60" x14ac:dyDescent="0.25">
      <c r="B6" s="40" t="s">
        <v>6</v>
      </c>
      <c r="C6" s="41" t="s">
        <v>160</v>
      </c>
      <c r="D6" s="200">
        <v>193.86999999999938</v>
      </c>
      <c r="E6" s="201">
        <v>150.35000000000181</v>
      </c>
      <c r="F6" s="201">
        <v>93.489999999999156</v>
      </c>
      <c r="G6" s="202">
        <v>526.96000000000174</v>
      </c>
      <c r="H6" s="201">
        <v>407.61000000000161</v>
      </c>
      <c r="I6" s="203">
        <v>303.67000000000507</v>
      </c>
      <c r="J6" s="204">
        <v>14968.93</v>
      </c>
      <c r="K6" s="201">
        <v>11277.05</v>
      </c>
      <c r="L6" s="201">
        <v>12084.12</v>
      </c>
      <c r="M6" s="202">
        <v>40685.529999999992</v>
      </c>
      <c r="N6" s="201">
        <v>30569.88</v>
      </c>
      <c r="O6" s="203">
        <v>39250.269999999997</v>
      </c>
    </row>
    <row r="7" spans="2:17" x14ac:dyDescent="0.25">
      <c r="B7" s="40" t="s">
        <v>45</v>
      </c>
      <c r="C7" s="41" t="s">
        <v>46</v>
      </c>
      <c r="D7" s="205">
        <v>8.2508138821847297</v>
      </c>
      <c r="E7" s="206">
        <v>6.4044579665133483</v>
      </c>
      <c r="F7" s="206">
        <v>10.006537812301076</v>
      </c>
      <c r="G7" s="206">
        <v>22.433277664338448</v>
      </c>
      <c r="H7" s="206">
        <v>17.354754257660943</v>
      </c>
      <c r="I7" s="207">
        <v>32.492669437082441</v>
      </c>
      <c r="J7" s="208">
        <v>637.26918611781525</v>
      </c>
      <c r="K7" s="206">
        <v>480.09554203348665</v>
      </c>
      <c r="L7" s="206">
        <v>1293.0434621876989</v>
      </c>
      <c r="M7" s="206">
        <v>1732.0967223356615</v>
      </c>
      <c r="N7" s="206">
        <v>1301.445245742339</v>
      </c>
      <c r="O7" s="207">
        <v>4199.9173305629174</v>
      </c>
    </row>
    <row r="8" spans="2:17" x14ac:dyDescent="0.25">
      <c r="B8" s="40" t="s">
        <v>47</v>
      </c>
      <c r="C8" s="41" t="s">
        <v>161</v>
      </c>
      <c r="D8" s="205">
        <v>0</v>
      </c>
      <c r="E8" s="206">
        <v>0</v>
      </c>
      <c r="F8" s="206">
        <v>0</v>
      </c>
      <c r="G8" s="206">
        <v>0</v>
      </c>
      <c r="H8" s="206">
        <v>0</v>
      </c>
      <c r="I8" s="207">
        <v>0</v>
      </c>
      <c r="J8" s="208">
        <v>0</v>
      </c>
      <c r="K8" s="206">
        <v>0</v>
      </c>
      <c r="L8" s="206">
        <v>0</v>
      </c>
      <c r="M8" s="206">
        <v>0</v>
      </c>
      <c r="N8" s="206">
        <v>0</v>
      </c>
      <c r="O8" s="207">
        <v>0</v>
      </c>
    </row>
    <row r="9" spans="2:17" x14ac:dyDescent="0.25">
      <c r="B9" s="40" t="s">
        <v>48</v>
      </c>
      <c r="C9" s="41" t="s">
        <v>49</v>
      </c>
      <c r="D9" s="205">
        <v>131.82538613763245</v>
      </c>
      <c r="E9" s="206">
        <v>102.23663427934298</v>
      </c>
      <c r="F9" s="206">
        <v>58.953051837595922</v>
      </c>
      <c r="G9" s="206">
        <v>358.31054167961702</v>
      </c>
      <c r="H9" s="206">
        <v>277.14715393860752</v>
      </c>
      <c r="I9" s="207">
        <v>191.48891383482623</v>
      </c>
      <c r="J9" s="208">
        <v>10178.154613862367</v>
      </c>
      <c r="K9" s="206">
        <v>7667.8533657206572</v>
      </c>
      <c r="L9" s="206">
        <v>7619.9969481624039</v>
      </c>
      <c r="M9" s="206">
        <v>27664.209458320383</v>
      </c>
      <c r="N9" s="206">
        <v>20786.052846061393</v>
      </c>
      <c r="O9" s="207">
        <v>24750.411086165175</v>
      </c>
    </row>
    <row r="10" spans="2:17" x14ac:dyDescent="0.25">
      <c r="B10" s="40" t="s">
        <v>50</v>
      </c>
      <c r="C10" s="41" t="s">
        <v>162</v>
      </c>
      <c r="D10" s="205">
        <v>40.074908294433044</v>
      </c>
      <c r="E10" s="206">
        <v>31.075434407151533</v>
      </c>
      <c r="F10" s="206">
        <v>17.920602833791236</v>
      </c>
      <c r="G10" s="206">
        <v>108.92095451447858</v>
      </c>
      <c r="H10" s="206">
        <v>84.257681155487262</v>
      </c>
      <c r="I10" s="207">
        <v>58.213974421727471</v>
      </c>
      <c r="J10" s="208">
        <v>3094.155091705567</v>
      </c>
      <c r="K10" s="206">
        <v>2331.0245655928484</v>
      </c>
      <c r="L10" s="206">
        <v>2316.4793971662089</v>
      </c>
      <c r="M10" s="206">
        <v>8409.9090454855213</v>
      </c>
      <c r="N10" s="206">
        <v>6318.9523188445128</v>
      </c>
      <c r="O10" s="207">
        <v>7524.1260255782727</v>
      </c>
    </row>
    <row r="11" spans="2:17" ht="30" x14ac:dyDescent="0.25">
      <c r="B11" s="40" t="s">
        <v>51</v>
      </c>
      <c r="C11" s="41" t="s">
        <v>163</v>
      </c>
      <c r="D11" s="200">
        <v>13.718891685749156</v>
      </c>
      <c r="E11" s="202">
        <v>10.633473346993952</v>
      </c>
      <c r="F11" s="202">
        <v>6.6098075163109229</v>
      </c>
      <c r="G11" s="202">
        <v>37.295226141567696</v>
      </c>
      <c r="H11" s="202">
        <v>28.850410648245884</v>
      </c>
      <c r="I11" s="209">
        <v>21.474442306368928</v>
      </c>
      <c r="J11" s="208">
        <v>1059.3511083142507</v>
      </c>
      <c r="K11" s="202">
        <v>798.07652665300611</v>
      </c>
      <c r="L11" s="202">
        <v>854.60019248368917</v>
      </c>
      <c r="M11" s="202">
        <v>2879.3147738584321</v>
      </c>
      <c r="N11" s="202">
        <v>2163.4295893517542</v>
      </c>
      <c r="O11" s="209">
        <v>2775.815557693631</v>
      </c>
    </row>
    <row r="12" spans="2:17" ht="30" x14ac:dyDescent="0.25">
      <c r="B12" s="40" t="s">
        <v>52</v>
      </c>
      <c r="C12" s="41" t="s">
        <v>164</v>
      </c>
      <c r="D12" s="205">
        <v>0</v>
      </c>
      <c r="E12" s="206">
        <v>0</v>
      </c>
      <c r="F12" s="206">
        <v>0</v>
      </c>
      <c r="G12" s="206">
        <v>0</v>
      </c>
      <c r="H12" s="206">
        <v>0</v>
      </c>
      <c r="I12" s="207">
        <v>0</v>
      </c>
      <c r="J12" s="208">
        <v>0</v>
      </c>
      <c r="K12" s="206">
        <v>0</v>
      </c>
      <c r="L12" s="206">
        <v>0</v>
      </c>
      <c r="M12" s="206">
        <v>0</v>
      </c>
      <c r="N12" s="206">
        <v>0</v>
      </c>
      <c r="O12" s="207">
        <v>0</v>
      </c>
    </row>
    <row r="13" spans="2:17" ht="45" x14ac:dyDescent="0.25">
      <c r="B13" s="40" t="s">
        <v>53</v>
      </c>
      <c r="C13" s="41" t="s">
        <v>165</v>
      </c>
      <c r="D13" s="205">
        <v>0</v>
      </c>
      <c r="E13" s="206">
        <v>0</v>
      </c>
      <c r="F13" s="206">
        <v>0</v>
      </c>
      <c r="G13" s="206">
        <v>0</v>
      </c>
      <c r="H13" s="206">
        <v>0</v>
      </c>
      <c r="I13" s="207">
        <v>0</v>
      </c>
      <c r="J13" s="208">
        <v>0</v>
      </c>
      <c r="K13" s="206">
        <v>0</v>
      </c>
      <c r="L13" s="206">
        <v>0</v>
      </c>
      <c r="M13" s="206">
        <v>0</v>
      </c>
      <c r="N13" s="206">
        <v>0</v>
      </c>
      <c r="O13" s="207">
        <v>0</v>
      </c>
    </row>
    <row r="14" spans="2:17" ht="45" x14ac:dyDescent="0.25">
      <c r="B14" s="40" t="s">
        <v>54</v>
      </c>
      <c r="C14" s="41" t="s">
        <v>166</v>
      </c>
      <c r="D14" s="200">
        <v>13.718891685749156</v>
      </c>
      <c r="E14" s="202">
        <v>10.633473346993952</v>
      </c>
      <c r="F14" s="202">
        <v>6.6098075163109229</v>
      </c>
      <c r="G14" s="202">
        <v>37.295226141567696</v>
      </c>
      <c r="H14" s="202">
        <v>28.850410648245884</v>
      </c>
      <c r="I14" s="209">
        <v>21.474442306368928</v>
      </c>
      <c r="J14" s="208">
        <v>1059.3511083142507</v>
      </c>
      <c r="K14" s="202">
        <v>798.07652665300611</v>
      </c>
      <c r="L14" s="202">
        <v>854.60019248368917</v>
      </c>
      <c r="M14" s="202">
        <v>2879.3147738584321</v>
      </c>
      <c r="N14" s="202">
        <v>2163.4295893517542</v>
      </c>
      <c r="O14" s="209">
        <v>2775.815557693631</v>
      </c>
    </row>
    <row r="15" spans="2:17" x14ac:dyDescent="0.25">
      <c r="B15" s="40" t="s">
        <v>55</v>
      </c>
      <c r="C15" s="41" t="s">
        <v>56</v>
      </c>
      <c r="D15" s="205">
        <v>3.2099119237206537</v>
      </c>
      <c r="E15" s="206">
        <v>2.4821215728685786</v>
      </c>
      <c r="F15" s="206">
        <v>1.5407423246817302</v>
      </c>
      <c r="G15" s="206">
        <v>8.7176801795382062</v>
      </c>
      <c r="H15" s="206">
        <v>6.7464608765593539</v>
      </c>
      <c r="I15" s="207">
        <v>5.0194881087068097</v>
      </c>
      <c r="J15" s="208">
        <v>247.58008807627934</v>
      </c>
      <c r="K15" s="206">
        <v>186.51787842713142</v>
      </c>
      <c r="L15" s="206">
        <v>199.69925767531828</v>
      </c>
      <c r="M15" s="206">
        <v>672.92231982046178</v>
      </c>
      <c r="N15" s="206">
        <v>505.61353912344066</v>
      </c>
      <c r="O15" s="207">
        <v>648.64051189129316</v>
      </c>
    </row>
    <row r="16" spans="2:17" ht="30" x14ac:dyDescent="0.25">
      <c r="B16" s="40" t="s">
        <v>57</v>
      </c>
      <c r="C16" s="41" t="s">
        <v>167</v>
      </c>
      <c r="D16" s="205">
        <v>0</v>
      </c>
      <c r="E16" s="206">
        <v>0</v>
      </c>
      <c r="F16" s="206">
        <v>0</v>
      </c>
      <c r="G16" s="206">
        <v>0</v>
      </c>
      <c r="H16" s="206">
        <v>0</v>
      </c>
      <c r="I16" s="207">
        <v>0</v>
      </c>
      <c r="J16" s="208">
        <v>0</v>
      </c>
      <c r="K16" s="206">
        <v>0</v>
      </c>
      <c r="L16" s="206">
        <v>0</v>
      </c>
      <c r="M16" s="206">
        <v>0</v>
      </c>
      <c r="N16" s="206">
        <v>0</v>
      </c>
      <c r="O16" s="207">
        <v>0</v>
      </c>
    </row>
    <row r="17" spans="1:22" ht="60" x14ac:dyDescent="0.25">
      <c r="B17" s="40" t="s">
        <v>58</v>
      </c>
      <c r="C17" s="41" t="s">
        <v>168</v>
      </c>
      <c r="D17" s="205">
        <v>0</v>
      </c>
      <c r="E17" s="206">
        <v>0</v>
      </c>
      <c r="F17" s="206">
        <v>0</v>
      </c>
      <c r="G17" s="206">
        <v>0</v>
      </c>
      <c r="H17" s="206">
        <v>0</v>
      </c>
      <c r="I17" s="207">
        <v>0</v>
      </c>
      <c r="J17" s="208">
        <v>0</v>
      </c>
      <c r="K17" s="206">
        <v>0</v>
      </c>
      <c r="L17" s="206">
        <v>0</v>
      </c>
      <c r="M17" s="206">
        <v>0</v>
      </c>
      <c r="N17" s="206">
        <v>0</v>
      </c>
      <c r="O17" s="207">
        <v>0</v>
      </c>
    </row>
    <row r="18" spans="1:22" x14ac:dyDescent="0.25">
      <c r="B18" s="40" t="s">
        <v>59</v>
      </c>
      <c r="C18" s="41" t="s">
        <v>60</v>
      </c>
      <c r="D18" s="205">
        <v>0</v>
      </c>
      <c r="E18" s="206">
        <v>0</v>
      </c>
      <c r="F18" s="206">
        <v>0</v>
      </c>
      <c r="G18" s="206">
        <v>0</v>
      </c>
      <c r="H18" s="206">
        <v>0</v>
      </c>
      <c r="I18" s="207">
        <v>0</v>
      </c>
      <c r="J18" s="208">
        <v>0</v>
      </c>
      <c r="K18" s="206">
        <v>0</v>
      </c>
      <c r="L18" s="206">
        <v>0</v>
      </c>
      <c r="M18" s="206">
        <v>0</v>
      </c>
      <c r="N18" s="206">
        <v>0</v>
      </c>
      <c r="O18" s="207">
        <v>0</v>
      </c>
    </row>
    <row r="19" spans="1:22" ht="45" x14ac:dyDescent="0.25">
      <c r="B19" s="40" t="s">
        <v>61</v>
      </c>
      <c r="C19" s="41" t="s">
        <v>169</v>
      </c>
      <c r="D19" s="205">
        <v>10.508979762028503</v>
      </c>
      <c r="E19" s="206">
        <v>8.1513517741253736</v>
      </c>
      <c r="F19" s="206">
        <v>5.0690651916291927</v>
      </c>
      <c r="G19" s="206">
        <v>28.57754596202949</v>
      </c>
      <c r="H19" s="206">
        <v>22.10394977168653</v>
      </c>
      <c r="I19" s="207">
        <v>16.454954197662119</v>
      </c>
      <c r="J19" s="208">
        <v>811.77102023797147</v>
      </c>
      <c r="K19" s="206">
        <v>611.55864822587466</v>
      </c>
      <c r="L19" s="206">
        <v>654.90093480837083</v>
      </c>
      <c r="M19" s="206">
        <v>2206.3924540379703</v>
      </c>
      <c r="N19" s="206">
        <v>1657.8160502283135</v>
      </c>
      <c r="O19" s="207">
        <v>2127.175045802338</v>
      </c>
    </row>
    <row r="20" spans="1:22" ht="15" customHeight="1" x14ac:dyDescent="0.25">
      <c r="B20" s="40" t="s">
        <v>62</v>
      </c>
      <c r="C20" s="41" t="s">
        <v>170</v>
      </c>
      <c r="D20" s="200">
        <v>0</v>
      </c>
      <c r="E20" s="202">
        <v>0</v>
      </c>
      <c r="F20" s="202">
        <v>0</v>
      </c>
      <c r="G20" s="202">
        <v>0</v>
      </c>
      <c r="H20" s="202">
        <v>0</v>
      </c>
      <c r="I20" s="209">
        <v>0</v>
      </c>
      <c r="J20" s="208">
        <v>0</v>
      </c>
      <c r="K20" s="202">
        <v>0</v>
      </c>
      <c r="L20" s="202">
        <v>0</v>
      </c>
      <c r="M20" s="202">
        <v>0</v>
      </c>
      <c r="N20" s="202">
        <v>0</v>
      </c>
      <c r="O20" s="209">
        <v>0</v>
      </c>
    </row>
    <row r="21" spans="1:22" x14ac:dyDescent="0.25">
      <c r="B21" s="40" t="s">
        <v>63</v>
      </c>
      <c r="C21" s="41" t="s">
        <v>171</v>
      </c>
      <c r="D21" s="205">
        <v>0</v>
      </c>
      <c r="E21" s="206">
        <v>0</v>
      </c>
      <c r="F21" s="206">
        <v>0</v>
      </c>
      <c r="G21" s="206">
        <v>0</v>
      </c>
      <c r="H21" s="206">
        <v>0</v>
      </c>
      <c r="I21" s="207">
        <v>0</v>
      </c>
      <c r="J21" s="208">
        <v>0</v>
      </c>
      <c r="K21" s="206">
        <v>0</v>
      </c>
      <c r="L21" s="206">
        <v>0</v>
      </c>
      <c r="M21" s="206">
        <v>0</v>
      </c>
      <c r="N21" s="206">
        <v>0</v>
      </c>
      <c r="O21" s="207">
        <v>0</v>
      </c>
    </row>
    <row r="22" spans="1:22" x14ac:dyDescent="0.25">
      <c r="B22" s="40" t="s">
        <v>64</v>
      </c>
      <c r="C22" s="41" t="s">
        <v>172</v>
      </c>
      <c r="D22" s="205">
        <v>0</v>
      </c>
      <c r="E22" s="206">
        <v>0</v>
      </c>
      <c r="F22" s="206">
        <v>0</v>
      </c>
      <c r="G22" s="206">
        <v>0</v>
      </c>
      <c r="H22" s="206">
        <v>0</v>
      </c>
      <c r="I22" s="207">
        <v>0</v>
      </c>
      <c r="J22" s="208">
        <v>0</v>
      </c>
      <c r="K22" s="206">
        <v>0</v>
      </c>
      <c r="L22" s="206">
        <v>0</v>
      </c>
      <c r="M22" s="206">
        <v>0</v>
      </c>
      <c r="N22" s="206">
        <v>0</v>
      </c>
      <c r="O22" s="207">
        <v>0</v>
      </c>
    </row>
    <row r="23" spans="1:22" x14ac:dyDescent="0.25">
      <c r="B23" s="40" t="s">
        <v>65</v>
      </c>
      <c r="C23" s="41" t="s">
        <v>173</v>
      </c>
      <c r="D23" s="205">
        <v>0</v>
      </c>
      <c r="E23" s="206">
        <v>0</v>
      </c>
      <c r="F23" s="206">
        <v>0</v>
      </c>
      <c r="G23" s="206">
        <v>0</v>
      </c>
      <c r="H23" s="206">
        <v>0</v>
      </c>
      <c r="I23" s="207">
        <v>0</v>
      </c>
      <c r="J23" s="208">
        <v>0</v>
      </c>
      <c r="K23" s="206">
        <v>0</v>
      </c>
      <c r="L23" s="206">
        <v>0</v>
      </c>
      <c r="M23" s="206">
        <v>0</v>
      </c>
      <c r="N23" s="206">
        <v>0</v>
      </c>
      <c r="O23" s="207">
        <v>0</v>
      </c>
    </row>
    <row r="24" spans="1:22" ht="45.75" thickBot="1" x14ac:dyDescent="0.3">
      <c r="B24" s="45" t="s">
        <v>66</v>
      </c>
      <c r="C24" s="46" t="s">
        <v>174</v>
      </c>
      <c r="D24" s="210">
        <v>0</v>
      </c>
      <c r="E24" s="211">
        <v>0</v>
      </c>
      <c r="F24" s="211">
        <v>0</v>
      </c>
      <c r="G24" s="211">
        <v>0</v>
      </c>
      <c r="H24" s="211">
        <v>0</v>
      </c>
      <c r="I24" s="212">
        <v>0</v>
      </c>
      <c r="J24" s="213">
        <v>0</v>
      </c>
      <c r="K24" s="211">
        <v>0</v>
      </c>
      <c r="L24" s="211">
        <v>0</v>
      </c>
      <c r="M24" s="211">
        <v>0</v>
      </c>
      <c r="N24" s="211">
        <v>0</v>
      </c>
      <c r="O24" s="212">
        <v>0</v>
      </c>
    </row>
    <row r="27" spans="1:22" ht="25.5" customHeight="1" x14ac:dyDescent="0.25">
      <c r="M27" s="39" t="s">
        <v>254</v>
      </c>
      <c r="N27" s="343" t="s">
        <v>175</v>
      </c>
      <c r="O27" s="343"/>
    </row>
    <row r="28" spans="1:22" ht="15.75" thickBot="1" x14ac:dyDescent="0.3"/>
    <row r="29" spans="1:22" ht="21.75" customHeight="1" x14ac:dyDescent="0.25">
      <c r="A29" s="355"/>
      <c r="B29" s="344" t="s">
        <v>156</v>
      </c>
      <c r="C29" s="344" t="s">
        <v>84</v>
      </c>
      <c r="D29" s="347" t="s">
        <v>176</v>
      </c>
      <c r="E29" s="347"/>
      <c r="F29" s="347"/>
      <c r="G29" s="347"/>
      <c r="H29" s="347"/>
      <c r="I29" s="347"/>
      <c r="J29" s="347"/>
      <c r="K29" s="347"/>
      <c r="L29" s="347"/>
      <c r="M29" s="347"/>
      <c r="N29" s="347"/>
      <c r="O29" s="348"/>
      <c r="R29" s="192"/>
      <c r="S29" s="192"/>
      <c r="T29" s="192"/>
      <c r="U29" s="192"/>
      <c r="V29" s="192"/>
    </row>
    <row r="30" spans="1:22" ht="18" customHeight="1" x14ac:dyDescent="0.25">
      <c r="A30" s="356"/>
      <c r="B30" s="345"/>
      <c r="C30" s="345"/>
      <c r="D30" s="349">
        <f>F4</f>
        <v>2017</v>
      </c>
      <c r="E30" s="349"/>
      <c r="F30" s="349"/>
      <c r="G30" s="349"/>
      <c r="H30" s="273">
        <f>E4</f>
        <v>2018</v>
      </c>
      <c r="I30" s="273"/>
      <c r="J30" s="273"/>
      <c r="K30" s="273"/>
      <c r="L30" s="273">
        <f>D4</f>
        <v>2019</v>
      </c>
      <c r="M30" s="273"/>
      <c r="N30" s="273"/>
      <c r="O30" s="350"/>
      <c r="R30" s="192"/>
      <c r="S30" s="192"/>
      <c r="T30" s="192"/>
      <c r="U30" s="192"/>
      <c r="V30" s="192"/>
    </row>
    <row r="31" spans="1:22" ht="94.5" customHeight="1" thickBot="1" x14ac:dyDescent="0.3">
      <c r="A31" s="357"/>
      <c r="B31" s="346"/>
      <c r="C31" s="346"/>
      <c r="D31" s="48" t="s">
        <v>177</v>
      </c>
      <c r="E31" s="92" t="s">
        <v>178</v>
      </c>
      <c r="F31" s="92" t="s">
        <v>179</v>
      </c>
      <c r="G31" s="92" t="s">
        <v>180</v>
      </c>
      <c r="H31" s="92" t="s">
        <v>177</v>
      </c>
      <c r="I31" s="92" t="s">
        <v>178</v>
      </c>
      <c r="J31" s="92" t="s">
        <v>179</v>
      </c>
      <c r="K31" s="92" t="s">
        <v>180</v>
      </c>
      <c r="L31" s="92" t="s">
        <v>177</v>
      </c>
      <c r="M31" s="92" t="s">
        <v>178</v>
      </c>
      <c r="N31" s="92" t="s">
        <v>179</v>
      </c>
      <c r="O31" s="49" t="s">
        <v>180</v>
      </c>
      <c r="R31" s="351"/>
      <c r="S31" s="351"/>
      <c r="T31" s="351"/>
      <c r="U31" s="351"/>
      <c r="V31" s="192"/>
    </row>
    <row r="32" spans="1:22" ht="45" customHeight="1" x14ac:dyDescent="0.25">
      <c r="A32" s="352" t="s">
        <v>152</v>
      </c>
      <c r="B32" s="86" t="s">
        <v>6</v>
      </c>
      <c r="C32" s="50" t="s">
        <v>157</v>
      </c>
      <c r="D32" s="88">
        <v>93489.999999999156</v>
      </c>
      <c r="E32" s="89">
        <v>10</v>
      </c>
      <c r="F32" s="89">
        <v>138</v>
      </c>
      <c r="G32" s="51">
        <v>9348.9999999999163</v>
      </c>
      <c r="H32" s="89">
        <v>150350.0000000018</v>
      </c>
      <c r="I32" s="89">
        <v>18</v>
      </c>
      <c r="J32" s="89">
        <v>215</v>
      </c>
      <c r="K32" s="51">
        <v>8352.7777777778774</v>
      </c>
      <c r="L32" s="89">
        <v>193869.99999999939</v>
      </c>
      <c r="M32" s="89">
        <v>24</v>
      </c>
      <c r="N32" s="89">
        <v>172.44</v>
      </c>
      <c r="O32" s="52">
        <v>8077.9166666666415</v>
      </c>
      <c r="R32" s="193"/>
      <c r="S32" s="193"/>
      <c r="T32" s="193"/>
      <c r="U32" s="193"/>
      <c r="V32" s="192"/>
    </row>
    <row r="33" spans="1:30" ht="30.75" thickBot="1" x14ac:dyDescent="0.3">
      <c r="A33" s="353"/>
      <c r="B33" s="87" t="s">
        <v>7</v>
      </c>
      <c r="C33" s="53" t="s">
        <v>158</v>
      </c>
      <c r="D33" s="88">
        <v>303670.00000000506</v>
      </c>
      <c r="E33" s="89">
        <v>10</v>
      </c>
      <c r="F33" s="89">
        <v>138</v>
      </c>
      <c r="G33" s="51">
        <v>30367.000000000506</v>
      </c>
      <c r="H33" s="89">
        <v>407610.00000000163</v>
      </c>
      <c r="I33" s="89">
        <v>18</v>
      </c>
      <c r="J33" s="89">
        <v>215</v>
      </c>
      <c r="K33" s="51">
        <v>22645.000000000091</v>
      </c>
      <c r="L33" s="89">
        <v>526960.00000000175</v>
      </c>
      <c r="M33" s="89">
        <v>24</v>
      </c>
      <c r="N33" s="89">
        <v>172.44</v>
      </c>
      <c r="O33" s="52">
        <v>21956.666666666741</v>
      </c>
      <c r="R33" s="354"/>
      <c r="S33" s="354"/>
      <c r="T33" s="354"/>
      <c r="U33" s="354"/>
      <c r="V33" s="192"/>
    </row>
    <row r="34" spans="1:30" ht="45" x14ac:dyDescent="0.25">
      <c r="A34" s="352" t="s">
        <v>153</v>
      </c>
      <c r="B34" s="86" t="s">
        <v>6</v>
      </c>
      <c r="C34" s="50" t="s">
        <v>157</v>
      </c>
      <c r="D34" s="88">
        <v>12084120</v>
      </c>
      <c r="E34" s="89">
        <v>1402</v>
      </c>
      <c r="F34" s="89">
        <v>14590.057000000001</v>
      </c>
      <c r="G34" s="51">
        <v>8619.2011412268184</v>
      </c>
      <c r="H34" s="89">
        <v>11277050</v>
      </c>
      <c r="I34" s="89">
        <v>1350</v>
      </c>
      <c r="J34" s="89">
        <v>14944.4822</v>
      </c>
      <c r="K34" s="51">
        <v>8353.3703703703704</v>
      </c>
      <c r="L34" s="89">
        <v>14968930</v>
      </c>
      <c r="M34" s="89">
        <v>1853</v>
      </c>
      <c r="N34" s="89">
        <v>20771.213000000003</v>
      </c>
      <c r="O34" s="52">
        <v>8078.2137075013488</v>
      </c>
      <c r="R34" s="195"/>
      <c r="S34" s="195"/>
      <c r="T34" s="195"/>
      <c r="U34" s="195"/>
      <c r="V34" s="192"/>
    </row>
    <row r="35" spans="1:30" ht="30.75" thickBot="1" x14ac:dyDescent="0.3">
      <c r="A35" s="353"/>
      <c r="B35" s="87" t="s">
        <v>7</v>
      </c>
      <c r="C35" s="53" t="s">
        <v>158</v>
      </c>
      <c r="D35" s="54">
        <v>39250270</v>
      </c>
      <c r="E35" s="89">
        <v>1402</v>
      </c>
      <c r="F35" s="89">
        <v>14590.057000000001</v>
      </c>
      <c r="G35" s="55">
        <v>27995.912981455065</v>
      </c>
      <c r="H35" s="56">
        <v>30569880</v>
      </c>
      <c r="I35" s="89">
        <v>1350</v>
      </c>
      <c r="J35" s="89">
        <v>14944.4822</v>
      </c>
      <c r="K35" s="55">
        <v>22644.355555555554</v>
      </c>
      <c r="L35" s="56">
        <v>40685529.999999993</v>
      </c>
      <c r="M35" s="89">
        <v>1853</v>
      </c>
      <c r="N35" s="89">
        <v>20771.213000000003</v>
      </c>
      <c r="O35" s="57">
        <v>21956.573124662704</v>
      </c>
      <c r="R35" s="192"/>
      <c r="S35" s="192"/>
      <c r="T35" s="192"/>
      <c r="U35" s="192"/>
      <c r="V35" s="192"/>
    </row>
    <row r="36" spans="1:30" x14ac:dyDescent="0.25">
      <c r="Q36" s="58"/>
      <c r="R36" s="192"/>
      <c r="S36" s="192"/>
      <c r="T36" s="192"/>
      <c r="U36" s="192"/>
      <c r="V36" s="192"/>
    </row>
    <row r="38" spans="1:30" x14ac:dyDescent="0.25">
      <c r="M38" s="334" t="s">
        <v>181</v>
      </c>
      <c r="N38" s="334"/>
      <c r="O38" s="334"/>
    </row>
    <row r="39" spans="1:30" ht="30.75" customHeight="1" x14ac:dyDescent="0.25">
      <c r="A39" s="323" t="s">
        <v>182</v>
      </c>
      <c r="B39" s="323"/>
      <c r="C39" s="323"/>
      <c r="D39" s="323"/>
      <c r="E39" s="323"/>
      <c r="F39" s="323"/>
      <c r="G39" s="323"/>
      <c r="H39" s="323"/>
      <c r="I39" s="323"/>
      <c r="J39" s="323"/>
      <c r="K39" s="323"/>
      <c r="L39" s="323"/>
      <c r="M39" s="323"/>
      <c r="N39" s="323"/>
      <c r="O39" s="323"/>
      <c r="P39" s="323"/>
      <c r="Q39" s="323"/>
      <c r="R39" s="323"/>
      <c r="S39" s="323"/>
      <c r="T39" s="323"/>
      <c r="U39" s="323"/>
      <c r="V39" s="323"/>
      <c r="W39" s="323"/>
      <c r="X39" s="323"/>
      <c r="Y39" s="323"/>
      <c r="Z39" s="323"/>
      <c r="AA39" s="323"/>
      <c r="AB39" s="323"/>
      <c r="AC39" s="323"/>
      <c r="AD39" s="323"/>
    </row>
    <row r="40" spans="1:30" ht="19.5" customHeight="1" thickBot="1" x14ac:dyDescent="0.3">
      <c r="A40" s="324" t="s">
        <v>183</v>
      </c>
      <c r="B40" s="324"/>
      <c r="C40" s="324"/>
      <c r="D40" s="324"/>
      <c r="E40" s="324"/>
      <c r="F40" s="324"/>
      <c r="G40" s="324"/>
      <c r="H40" s="324"/>
      <c r="I40" s="324"/>
      <c r="J40" s="324"/>
      <c r="K40" s="324"/>
      <c r="L40" s="324"/>
      <c r="M40" s="324"/>
      <c r="N40" s="324"/>
      <c r="O40" s="324"/>
      <c r="P40" s="324"/>
      <c r="Q40" s="324"/>
      <c r="R40" s="324"/>
      <c r="S40" s="324"/>
      <c r="T40" s="324"/>
      <c r="U40" s="324"/>
      <c r="V40" s="324"/>
      <c r="W40" s="324"/>
      <c r="X40" s="324"/>
      <c r="Y40" s="324"/>
      <c r="Z40" s="324"/>
      <c r="AA40" s="324"/>
      <c r="AB40" s="324"/>
      <c r="AC40" s="324"/>
      <c r="AD40" s="324"/>
    </row>
    <row r="41" spans="1:30" s="35" customFormat="1" ht="19.5" customHeight="1" x14ac:dyDescent="0.25">
      <c r="A41" s="44"/>
      <c r="B41" s="44"/>
      <c r="C41" s="63"/>
      <c r="D41" s="44"/>
      <c r="E41" s="107"/>
      <c r="F41" s="325" t="s">
        <v>184</v>
      </c>
      <c r="G41" s="325"/>
      <c r="H41" s="325"/>
      <c r="I41" s="325"/>
      <c r="J41" s="325"/>
      <c r="K41" s="325"/>
      <c r="L41" s="325"/>
      <c r="M41" s="325"/>
      <c r="N41" s="325"/>
      <c r="O41" s="325"/>
      <c r="P41" s="325"/>
      <c r="Q41" s="326"/>
      <c r="R41" s="79"/>
      <c r="S41" s="327" t="s">
        <v>185</v>
      </c>
      <c r="T41" s="325"/>
      <c r="U41" s="325"/>
      <c r="V41" s="325"/>
      <c r="W41" s="325"/>
      <c r="X41" s="325"/>
      <c r="Y41" s="325"/>
      <c r="Z41" s="325"/>
      <c r="AA41" s="325"/>
      <c r="AB41" s="325"/>
      <c r="AC41" s="325"/>
      <c r="AD41" s="326"/>
    </row>
    <row r="42" spans="1:30" s="35" customFormat="1" ht="56.25" customHeight="1" x14ac:dyDescent="0.25">
      <c r="A42" s="328" t="s">
        <v>186</v>
      </c>
      <c r="B42" s="329" t="s">
        <v>187</v>
      </c>
      <c r="C42" s="274" t="s">
        <v>188</v>
      </c>
      <c r="D42" s="274" t="s">
        <v>216</v>
      </c>
      <c r="E42" s="331" t="s">
        <v>189</v>
      </c>
      <c r="F42" s="332" t="s">
        <v>190</v>
      </c>
      <c r="G42" s="270"/>
      <c r="H42" s="270"/>
      <c r="I42" s="270" t="s">
        <v>191</v>
      </c>
      <c r="J42" s="270"/>
      <c r="K42" s="270"/>
      <c r="L42" s="270" t="s">
        <v>192</v>
      </c>
      <c r="M42" s="270"/>
      <c r="N42" s="270"/>
      <c r="O42" s="272" t="s">
        <v>193</v>
      </c>
      <c r="P42" s="272"/>
      <c r="Q42" s="272"/>
      <c r="R42" s="80"/>
      <c r="S42" s="309" t="s">
        <v>190</v>
      </c>
      <c r="T42" s="270"/>
      <c r="U42" s="270"/>
      <c r="V42" s="270" t="s">
        <v>191</v>
      </c>
      <c r="W42" s="270"/>
      <c r="X42" s="270"/>
      <c r="Y42" s="270" t="s">
        <v>192</v>
      </c>
      <c r="Z42" s="270"/>
      <c r="AA42" s="270"/>
      <c r="AB42" s="272" t="s">
        <v>193</v>
      </c>
      <c r="AC42" s="272"/>
      <c r="AD42" s="333"/>
    </row>
    <row r="43" spans="1:30" s="35" customFormat="1" x14ac:dyDescent="0.25">
      <c r="A43" s="309"/>
      <c r="B43" s="330"/>
      <c r="C43" s="270"/>
      <c r="D43" s="270"/>
      <c r="E43" s="315"/>
      <c r="F43" s="96">
        <f>$F$4</f>
        <v>2017</v>
      </c>
      <c r="G43" s="90">
        <f>$E$4</f>
        <v>2018</v>
      </c>
      <c r="H43" s="90">
        <f>$D$4</f>
        <v>2019</v>
      </c>
      <c r="I43" s="90">
        <f>$F$4</f>
        <v>2017</v>
      </c>
      <c r="J43" s="90">
        <f>$E$4</f>
        <v>2018</v>
      </c>
      <c r="K43" s="90">
        <f>$D$4</f>
        <v>2019</v>
      </c>
      <c r="L43" s="90">
        <f>$F$4</f>
        <v>2017</v>
      </c>
      <c r="M43" s="90">
        <f>$E$4</f>
        <v>2018</v>
      </c>
      <c r="N43" s="90">
        <f>$D$4</f>
        <v>2019</v>
      </c>
      <c r="O43" s="140">
        <f>$F$4</f>
        <v>2017</v>
      </c>
      <c r="P43" s="140">
        <f>$E$4</f>
        <v>2018</v>
      </c>
      <c r="Q43" s="140">
        <f>$D$4</f>
        <v>2019</v>
      </c>
      <c r="R43" s="59"/>
      <c r="S43" s="90">
        <f>$F$4</f>
        <v>2017</v>
      </c>
      <c r="T43" s="90">
        <f>$E$4</f>
        <v>2018</v>
      </c>
      <c r="U43" s="90">
        <f>$D$4</f>
        <v>2019</v>
      </c>
      <c r="V43" s="90">
        <f>$F$4</f>
        <v>2017</v>
      </c>
      <c r="W43" s="90">
        <f>$E$4</f>
        <v>2018</v>
      </c>
      <c r="X43" s="90">
        <f>$D$4</f>
        <v>2019</v>
      </c>
      <c r="Y43" s="90">
        <f>$F$4</f>
        <v>2017</v>
      </c>
      <c r="Z43" s="90">
        <f>$E$4</f>
        <v>2018</v>
      </c>
      <c r="AA43" s="90">
        <f>$D$4</f>
        <v>2019</v>
      </c>
      <c r="AB43" s="90">
        <f>$F$4</f>
        <v>2017</v>
      </c>
      <c r="AC43" s="90">
        <f>$E$4</f>
        <v>2018</v>
      </c>
      <c r="AD43" s="140">
        <f>$D$4</f>
        <v>2019</v>
      </c>
    </row>
    <row r="44" spans="1:30" s="35" customFormat="1" ht="15" customHeight="1" x14ac:dyDescent="0.25">
      <c r="A44" s="322" t="s">
        <v>194</v>
      </c>
      <c r="B44" s="299" t="s">
        <v>195</v>
      </c>
      <c r="C44" s="273" t="s">
        <v>196</v>
      </c>
      <c r="D44" s="270" t="s">
        <v>217</v>
      </c>
      <c r="E44" s="89" t="s">
        <v>218</v>
      </c>
      <c r="F44" s="90">
        <v>371</v>
      </c>
      <c r="G44" s="90"/>
      <c r="H44" s="90">
        <v>100</v>
      </c>
      <c r="I44" s="90"/>
      <c r="J44" s="90"/>
      <c r="K44" s="90"/>
      <c r="L44" s="44">
        <v>254.45</v>
      </c>
      <c r="M44" s="44"/>
      <c r="N44" s="44">
        <v>71.2</v>
      </c>
      <c r="O44" s="108">
        <v>170</v>
      </c>
      <c r="P44" s="108"/>
      <c r="Q44" s="108">
        <v>60</v>
      </c>
      <c r="R44" s="59"/>
      <c r="S44" s="90"/>
      <c r="T44" s="90"/>
      <c r="U44" s="90"/>
      <c r="V44" s="90"/>
      <c r="W44" s="90"/>
      <c r="X44" s="90"/>
      <c r="Y44" s="44"/>
      <c r="Z44" s="44"/>
      <c r="AA44" s="44"/>
      <c r="AB44" s="44"/>
      <c r="AC44" s="106"/>
      <c r="AD44" s="44"/>
    </row>
    <row r="45" spans="1:30" s="35" customFormat="1" ht="15" customHeight="1" x14ac:dyDescent="0.25">
      <c r="A45" s="322"/>
      <c r="B45" s="299"/>
      <c r="C45" s="273"/>
      <c r="D45" s="270"/>
      <c r="E45" s="89" t="s">
        <v>219</v>
      </c>
      <c r="F45" s="90"/>
      <c r="G45" s="90">
        <v>18</v>
      </c>
      <c r="H45" s="90">
        <v>82</v>
      </c>
      <c r="I45" s="90"/>
      <c r="J45" s="90"/>
      <c r="K45" s="90"/>
      <c r="L45" s="44"/>
      <c r="M45" s="44">
        <v>62.6</v>
      </c>
      <c r="N45" s="44">
        <v>134.9</v>
      </c>
      <c r="O45" s="108"/>
      <c r="P45" s="108">
        <v>15</v>
      </c>
      <c r="Q45" s="108">
        <v>10</v>
      </c>
      <c r="R45" s="59"/>
      <c r="S45" s="90"/>
      <c r="T45" s="90"/>
      <c r="U45" s="90"/>
      <c r="V45" s="90"/>
      <c r="W45" s="90"/>
      <c r="X45" s="90"/>
      <c r="Y45" s="44"/>
      <c r="Z45" s="44"/>
      <c r="AA45" s="44"/>
      <c r="AB45" s="44"/>
      <c r="AC45" s="106"/>
      <c r="AD45" s="44"/>
    </row>
    <row r="46" spans="1:30" s="35" customFormat="1" ht="24.75" customHeight="1" x14ac:dyDescent="0.25">
      <c r="A46" s="322"/>
      <c r="B46" s="299"/>
      <c r="C46" s="273"/>
      <c r="D46" s="270"/>
      <c r="E46" s="89" t="s">
        <v>220</v>
      </c>
      <c r="F46" s="90">
        <v>120</v>
      </c>
      <c r="G46" s="90">
        <v>63</v>
      </c>
      <c r="H46" s="90">
        <v>424</v>
      </c>
      <c r="I46" s="90"/>
      <c r="J46" s="90"/>
      <c r="K46" s="90"/>
      <c r="L46" s="44">
        <v>37.154000000000003</v>
      </c>
      <c r="M46" s="44">
        <v>87.85</v>
      </c>
      <c r="N46" s="44">
        <v>550.4</v>
      </c>
      <c r="O46" s="61">
        <v>15</v>
      </c>
      <c r="P46" s="109">
        <v>5</v>
      </c>
      <c r="Q46" s="108">
        <v>44.5</v>
      </c>
      <c r="R46" s="59"/>
      <c r="S46" s="90"/>
      <c r="T46" s="90"/>
      <c r="U46" s="90"/>
      <c r="V46" s="90"/>
      <c r="W46" s="90"/>
      <c r="X46" s="90"/>
      <c r="Y46" s="44"/>
      <c r="Z46" s="44"/>
      <c r="AA46" s="44"/>
      <c r="AB46" s="44"/>
      <c r="AC46" s="106"/>
      <c r="AD46" s="44"/>
    </row>
    <row r="47" spans="1:30" s="35" customFormat="1" ht="45" customHeight="1" x14ac:dyDescent="0.25">
      <c r="A47" s="322"/>
      <c r="B47" s="299"/>
      <c r="C47" s="273"/>
      <c r="D47" s="270"/>
      <c r="E47" s="104" t="s">
        <v>138</v>
      </c>
      <c r="F47" s="103">
        <v>7906</v>
      </c>
      <c r="G47" s="103">
        <v>12377</v>
      </c>
      <c r="H47" s="103">
        <v>4977.2</v>
      </c>
      <c r="I47" s="103"/>
      <c r="J47" s="103"/>
      <c r="K47" s="103"/>
      <c r="L47" s="44">
        <v>9351.06</v>
      </c>
      <c r="M47" s="44">
        <v>14694.57</v>
      </c>
      <c r="N47" s="44">
        <v>7345.7150000000001</v>
      </c>
      <c r="O47" s="61">
        <v>1113</v>
      </c>
      <c r="P47" s="109">
        <v>1437.4</v>
      </c>
      <c r="Q47" s="108">
        <v>891</v>
      </c>
      <c r="R47" s="59"/>
      <c r="S47" s="103">
        <v>951</v>
      </c>
      <c r="T47" s="103">
        <v>394</v>
      </c>
      <c r="U47" s="103">
        <v>96</v>
      </c>
      <c r="V47" s="103"/>
      <c r="W47" s="103"/>
      <c r="X47" s="103"/>
      <c r="Y47" s="44">
        <v>1495.6</v>
      </c>
      <c r="Z47" s="44">
        <v>1122.76</v>
      </c>
      <c r="AA47" s="44">
        <v>263.99</v>
      </c>
      <c r="AB47" s="44">
        <v>265</v>
      </c>
      <c r="AC47" s="106">
        <v>240</v>
      </c>
      <c r="AD47" s="44">
        <v>30</v>
      </c>
    </row>
    <row r="48" spans="1:30" s="35" customFormat="1" ht="27.75" customHeight="1" x14ac:dyDescent="0.25">
      <c r="A48" s="322"/>
      <c r="B48" s="299"/>
      <c r="C48" s="273"/>
      <c r="D48" s="270"/>
      <c r="E48" s="103" t="s">
        <v>139</v>
      </c>
      <c r="F48" s="103">
        <v>3021</v>
      </c>
      <c r="G48" s="103">
        <v>20028</v>
      </c>
      <c r="H48" s="103">
        <v>3082</v>
      </c>
      <c r="I48" s="103"/>
      <c r="J48" s="103"/>
      <c r="K48" s="103"/>
      <c r="L48" s="44">
        <v>3710.02</v>
      </c>
      <c r="M48" s="44">
        <v>25220.28</v>
      </c>
      <c r="N48" s="44">
        <v>4401.66</v>
      </c>
      <c r="O48" s="61">
        <v>376</v>
      </c>
      <c r="P48" s="109">
        <v>2520</v>
      </c>
      <c r="Q48" s="108">
        <v>199</v>
      </c>
      <c r="R48" s="59"/>
      <c r="S48" s="103">
        <v>3250</v>
      </c>
      <c r="T48" s="103">
        <v>78</v>
      </c>
      <c r="U48" s="103"/>
      <c r="V48" s="103"/>
      <c r="W48" s="103"/>
      <c r="X48" s="103"/>
      <c r="Y48" s="44">
        <v>2814.52</v>
      </c>
      <c r="Z48" s="44">
        <v>303.91000000000003</v>
      </c>
      <c r="AA48" s="44"/>
      <c r="AB48" s="44">
        <v>15</v>
      </c>
      <c r="AC48" s="106">
        <v>60</v>
      </c>
      <c r="AD48" s="44"/>
    </row>
    <row r="49" spans="1:30" s="35" customFormat="1" ht="25.5" customHeight="1" x14ac:dyDescent="0.25">
      <c r="A49" s="322"/>
      <c r="B49" s="299"/>
      <c r="C49" s="273"/>
      <c r="D49" s="270"/>
      <c r="E49" s="90" t="s">
        <v>140</v>
      </c>
      <c r="F49" s="90">
        <v>58.97</v>
      </c>
      <c r="G49" s="90">
        <v>1503</v>
      </c>
      <c r="H49" s="90"/>
      <c r="I49" s="90"/>
      <c r="J49" s="90"/>
      <c r="K49" s="62"/>
      <c r="L49" s="44">
        <v>58.97</v>
      </c>
      <c r="M49" s="44">
        <v>1974.22</v>
      </c>
      <c r="N49" s="44"/>
      <c r="O49" s="61">
        <v>115</v>
      </c>
      <c r="P49" s="109">
        <v>175</v>
      </c>
      <c r="Q49" s="108"/>
      <c r="R49" s="59"/>
      <c r="S49" s="90"/>
      <c r="T49" s="90"/>
      <c r="U49" s="90"/>
      <c r="V49" s="90"/>
      <c r="W49" s="90"/>
      <c r="X49" s="62"/>
      <c r="Y49" s="44"/>
      <c r="Z49" s="44"/>
      <c r="AA49" s="44"/>
      <c r="AB49" s="44"/>
      <c r="AC49" s="106"/>
      <c r="AD49" s="44"/>
    </row>
    <row r="50" spans="1:30" s="35" customFormat="1" ht="15" customHeight="1" x14ac:dyDescent="0.25">
      <c r="A50" s="322"/>
      <c r="B50" s="299"/>
      <c r="C50" s="273"/>
      <c r="D50" s="270"/>
      <c r="E50" s="89" t="s">
        <v>141</v>
      </c>
      <c r="F50" s="90"/>
      <c r="G50" s="90"/>
      <c r="H50" s="90"/>
      <c r="I50" s="90"/>
      <c r="J50" s="90"/>
      <c r="K50" s="90"/>
      <c r="L50" s="44"/>
      <c r="M50" s="44"/>
      <c r="N50" s="44"/>
      <c r="O50" s="61"/>
      <c r="P50" s="109"/>
      <c r="Q50" s="108"/>
      <c r="R50" s="59"/>
      <c r="S50" s="90"/>
      <c r="T50" s="90"/>
      <c r="U50" s="90"/>
      <c r="V50" s="90"/>
      <c r="W50" s="90"/>
      <c r="X50" s="90"/>
      <c r="Y50" s="44"/>
      <c r="Z50" s="44"/>
      <c r="AA50" s="44"/>
      <c r="AB50" s="44"/>
      <c r="AC50" s="106"/>
      <c r="AD50" s="44"/>
    </row>
    <row r="51" spans="1:30" s="35" customFormat="1" ht="15" customHeight="1" x14ac:dyDescent="0.25">
      <c r="A51" s="322"/>
      <c r="B51" s="299"/>
      <c r="C51" s="273"/>
      <c r="D51" s="270"/>
      <c r="E51" s="89" t="s">
        <v>144</v>
      </c>
      <c r="F51" s="90"/>
      <c r="G51" s="90"/>
      <c r="H51" s="90"/>
      <c r="I51" s="90"/>
      <c r="J51" s="90"/>
      <c r="K51" s="90"/>
      <c r="L51" s="44"/>
      <c r="M51" s="44"/>
      <c r="N51" s="44"/>
      <c r="O51" s="61"/>
      <c r="P51" s="109"/>
      <c r="Q51" s="108"/>
      <c r="R51" s="59"/>
      <c r="S51" s="90"/>
      <c r="T51" s="90"/>
      <c r="U51" s="90"/>
      <c r="V51" s="90"/>
      <c r="W51" s="90"/>
      <c r="X51" s="90"/>
      <c r="Y51" s="44"/>
      <c r="Z51" s="44"/>
      <c r="AA51" s="44"/>
      <c r="AB51" s="44"/>
      <c r="AC51" s="106"/>
      <c r="AD51" s="44"/>
    </row>
    <row r="52" spans="1:30" s="35" customFormat="1" ht="15" customHeight="1" x14ac:dyDescent="0.25">
      <c r="A52" s="322"/>
      <c r="B52" s="299"/>
      <c r="C52" s="273" t="s">
        <v>197</v>
      </c>
      <c r="D52" s="270" t="s">
        <v>217</v>
      </c>
      <c r="E52" s="89" t="s">
        <v>218</v>
      </c>
      <c r="F52" s="63"/>
      <c r="G52" s="63"/>
      <c r="H52" s="63"/>
      <c r="I52" s="63"/>
      <c r="J52" s="63"/>
      <c r="K52" s="44"/>
      <c r="L52" s="44"/>
      <c r="M52" s="44"/>
      <c r="N52" s="44"/>
      <c r="O52" s="61"/>
      <c r="P52" s="109"/>
      <c r="Q52" s="108"/>
      <c r="R52" s="59"/>
      <c r="S52" s="63"/>
      <c r="T52" s="63"/>
      <c r="U52" s="63"/>
      <c r="V52" s="63"/>
      <c r="W52" s="63"/>
      <c r="X52" s="44"/>
      <c r="Y52" s="44"/>
      <c r="Z52" s="44"/>
      <c r="AA52" s="44"/>
      <c r="AB52" s="44"/>
      <c r="AC52" s="106"/>
      <c r="AD52" s="44"/>
    </row>
    <row r="53" spans="1:30" s="35" customFormat="1" ht="15" customHeight="1" x14ac:dyDescent="0.25">
      <c r="A53" s="322"/>
      <c r="B53" s="299"/>
      <c r="C53" s="273"/>
      <c r="D53" s="270"/>
      <c r="E53" s="89" t="s">
        <v>219</v>
      </c>
      <c r="F53" s="63"/>
      <c r="G53" s="63"/>
      <c r="H53" s="63"/>
      <c r="I53" s="63"/>
      <c r="J53" s="63"/>
      <c r="K53" s="44"/>
      <c r="L53" s="44"/>
      <c r="M53" s="44"/>
      <c r="N53" s="44"/>
      <c r="O53" s="61"/>
      <c r="P53" s="109"/>
      <c r="Q53" s="108"/>
      <c r="R53" s="59"/>
      <c r="S53" s="63"/>
      <c r="T53" s="63"/>
      <c r="U53" s="63"/>
      <c r="V53" s="63"/>
      <c r="W53" s="63"/>
      <c r="X53" s="44"/>
      <c r="Y53" s="44"/>
      <c r="Z53" s="44"/>
      <c r="AA53" s="44"/>
      <c r="AB53" s="44"/>
      <c r="AC53" s="106"/>
      <c r="AD53" s="44"/>
    </row>
    <row r="54" spans="1:30" s="35" customFormat="1" ht="15" customHeight="1" x14ac:dyDescent="0.25">
      <c r="A54" s="322"/>
      <c r="B54" s="299"/>
      <c r="C54" s="273"/>
      <c r="D54" s="270"/>
      <c r="E54" s="89" t="s">
        <v>220</v>
      </c>
      <c r="F54" s="63"/>
      <c r="G54" s="63"/>
      <c r="H54" s="63"/>
      <c r="I54" s="63"/>
      <c r="J54" s="63"/>
      <c r="K54" s="44"/>
      <c r="L54" s="44"/>
      <c r="M54" s="44"/>
      <c r="N54" s="44"/>
      <c r="O54" s="61"/>
      <c r="P54" s="109"/>
      <c r="Q54" s="108"/>
      <c r="R54" s="59"/>
      <c r="S54" s="63"/>
      <c r="T54" s="63"/>
      <c r="U54" s="63"/>
      <c r="V54" s="63"/>
      <c r="W54" s="63"/>
      <c r="X54" s="44"/>
      <c r="Y54" s="44"/>
      <c r="Z54" s="44"/>
      <c r="AA54" s="44"/>
      <c r="AB54" s="44"/>
      <c r="AC54" s="106"/>
      <c r="AD54" s="44"/>
    </row>
    <row r="55" spans="1:30" s="35" customFormat="1" ht="15" customHeight="1" x14ac:dyDescent="0.25">
      <c r="A55" s="322"/>
      <c r="B55" s="299"/>
      <c r="C55" s="273"/>
      <c r="D55" s="270"/>
      <c r="E55" s="89" t="s">
        <v>138</v>
      </c>
      <c r="F55" s="63"/>
      <c r="G55" s="63"/>
      <c r="H55" s="63"/>
      <c r="I55" s="63"/>
      <c r="J55" s="63"/>
      <c r="K55" s="44"/>
      <c r="L55" s="44"/>
      <c r="M55" s="44"/>
      <c r="N55" s="44"/>
      <c r="O55" s="61"/>
      <c r="P55" s="109"/>
      <c r="Q55" s="108"/>
      <c r="R55" s="59"/>
      <c r="S55" s="63">
        <v>13</v>
      </c>
      <c r="T55" s="63">
        <v>176</v>
      </c>
      <c r="U55" s="63">
        <v>243</v>
      </c>
      <c r="V55" s="63"/>
      <c r="W55" s="63"/>
      <c r="X55" s="44"/>
      <c r="Y55" s="44">
        <v>80.87</v>
      </c>
      <c r="Z55" s="44">
        <v>483.76</v>
      </c>
      <c r="AA55" s="44">
        <v>342.96</v>
      </c>
      <c r="AB55" s="44">
        <v>30</v>
      </c>
      <c r="AC55" s="106">
        <v>30</v>
      </c>
      <c r="AD55" s="44">
        <v>15</v>
      </c>
    </row>
    <row r="56" spans="1:30" s="35" customFormat="1" ht="15" customHeight="1" x14ac:dyDescent="0.25">
      <c r="A56" s="322"/>
      <c r="B56" s="299"/>
      <c r="C56" s="273"/>
      <c r="D56" s="270"/>
      <c r="E56" s="90" t="s">
        <v>139</v>
      </c>
      <c r="F56" s="64"/>
      <c r="G56" s="64"/>
      <c r="H56" s="64"/>
      <c r="I56" s="64"/>
      <c r="J56" s="64"/>
      <c r="K56" s="44"/>
      <c r="L56" s="44"/>
      <c r="M56" s="44"/>
      <c r="N56" s="44"/>
      <c r="O56" s="61"/>
      <c r="P56" s="109"/>
      <c r="Q56" s="108"/>
      <c r="R56" s="59"/>
      <c r="S56" s="64"/>
      <c r="T56" s="64">
        <v>333</v>
      </c>
      <c r="U56" s="64"/>
      <c r="V56" s="64"/>
      <c r="W56" s="64"/>
      <c r="X56" s="44"/>
      <c r="Y56" s="44"/>
      <c r="Z56" s="44">
        <v>520.29999999999995</v>
      </c>
      <c r="AA56" s="44"/>
      <c r="AB56" s="44"/>
      <c r="AC56" s="106">
        <v>25</v>
      </c>
      <c r="AD56" s="44"/>
    </row>
    <row r="57" spans="1:30" s="35" customFormat="1" ht="15.75" customHeight="1" x14ac:dyDescent="0.25">
      <c r="A57" s="322"/>
      <c r="B57" s="299"/>
      <c r="C57" s="273"/>
      <c r="D57" s="270"/>
      <c r="E57" s="90" t="s">
        <v>140</v>
      </c>
      <c r="F57" s="44"/>
      <c r="G57" s="44"/>
      <c r="H57" s="44"/>
      <c r="I57" s="44"/>
      <c r="J57" s="44"/>
      <c r="K57" s="44"/>
      <c r="L57" s="44"/>
      <c r="M57" s="44"/>
      <c r="N57" s="44"/>
      <c r="O57" s="61"/>
      <c r="P57" s="109"/>
      <c r="Q57" s="108"/>
      <c r="R57" s="59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106"/>
      <c r="AD57" s="44"/>
    </row>
    <row r="58" spans="1:30" s="35" customFormat="1" ht="15.75" customHeight="1" x14ac:dyDescent="0.25">
      <c r="A58" s="322"/>
      <c r="B58" s="299"/>
      <c r="C58" s="273"/>
      <c r="D58" s="270"/>
      <c r="E58" s="89" t="s">
        <v>141</v>
      </c>
      <c r="F58" s="44"/>
      <c r="G58" s="44"/>
      <c r="H58" s="44"/>
      <c r="I58" s="44"/>
      <c r="J58" s="44"/>
      <c r="K58" s="44"/>
      <c r="L58" s="44"/>
      <c r="M58" s="44"/>
      <c r="N58" s="44"/>
      <c r="O58" s="61"/>
      <c r="P58" s="109"/>
      <c r="Q58" s="108"/>
      <c r="R58" s="59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106"/>
      <c r="AD58" s="44"/>
    </row>
    <row r="59" spans="1:30" s="35" customFormat="1" ht="15.75" customHeight="1" x14ac:dyDescent="0.25">
      <c r="A59" s="322"/>
      <c r="B59" s="299"/>
      <c r="C59" s="273"/>
      <c r="D59" s="270"/>
      <c r="E59" s="89" t="s">
        <v>144</v>
      </c>
      <c r="F59" s="44"/>
      <c r="G59" s="44"/>
      <c r="H59" s="44"/>
      <c r="I59" s="44"/>
      <c r="J59" s="44"/>
      <c r="K59" s="44"/>
      <c r="L59" s="44"/>
      <c r="M59" s="44"/>
      <c r="N59" s="44"/>
      <c r="O59" s="61"/>
      <c r="P59" s="109"/>
      <c r="Q59" s="108"/>
      <c r="R59" s="59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106"/>
      <c r="AD59" s="44"/>
    </row>
    <row r="60" spans="1:30" s="35" customFormat="1" ht="21.75" customHeight="1" x14ac:dyDescent="0.25">
      <c r="A60" s="322" t="s">
        <v>135</v>
      </c>
      <c r="B60" s="299" t="s">
        <v>195</v>
      </c>
      <c r="C60" s="273" t="s">
        <v>196</v>
      </c>
      <c r="D60" s="270" t="s">
        <v>217</v>
      </c>
      <c r="E60" s="89" t="s">
        <v>218</v>
      </c>
      <c r="F60" s="44">
        <v>40</v>
      </c>
      <c r="G60" s="44"/>
      <c r="H60" s="44">
        <v>107</v>
      </c>
      <c r="I60" s="44"/>
      <c r="J60" s="44"/>
      <c r="K60" s="44"/>
      <c r="L60" s="44">
        <v>18.489999999999998</v>
      </c>
      <c r="M60" s="44"/>
      <c r="N60" s="44">
        <v>71.5</v>
      </c>
      <c r="O60" s="61">
        <v>15</v>
      </c>
      <c r="P60" s="109"/>
      <c r="Q60" s="108">
        <v>55</v>
      </c>
      <c r="R60" s="59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106"/>
      <c r="AD60" s="44"/>
    </row>
    <row r="61" spans="1:30" s="35" customFormat="1" ht="15" customHeight="1" x14ac:dyDescent="0.25">
      <c r="A61" s="322"/>
      <c r="B61" s="299"/>
      <c r="C61" s="273"/>
      <c r="D61" s="270"/>
      <c r="E61" s="89" t="s">
        <v>219</v>
      </c>
      <c r="F61" s="44"/>
      <c r="G61" s="44">
        <v>18</v>
      </c>
      <c r="H61" s="44">
        <v>47</v>
      </c>
      <c r="I61" s="44"/>
      <c r="J61" s="44"/>
      <c r="K61" s="44"/>
      <c r="L61" s="44"/>
      <c r="M61" s="44">
        <v>62.576999999999998</v>
      </c>
      <c r="N61" s="44">
        <v>138.9</v>
      </c>
      <c r="O61" s="61"/>
      <c r="P61" s="109">
        <v>20</v>
      </c>
      <c r="Q61" s="108">
        <v>30</v>
      </c>
      <c r="R61" s="59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106"/>
      <c r="AD61" s="44"/>
    </row>
    <row r="62" spans="1:30" s="35" customFormat="1" ht="15" customHeight="1" x14ac:dyDescent="0.25">
      <c r="A62" s="322"/>
      <c r="B62" s="299"/>
      <c r="C62" s="273"/>
      <c r="D62" s="270"/>
      <c r="E62" s="89" t="s">
        <v>220</v>
      </c>
      <c r="F62" s="44"/>
      <c r="G62" s="44"/>
      <c r="H62" s="44">
        <v>53</v>
      </c>
      <c r="I62" s="44"/>
      <c r="J62" s="44"/>
      <c r="K62" s="44"/>
      <c r="L62" s="44"/>
      <c r="M62" s="44"/>
      <c r="N62" s="44">
        <v>99.3</v>
      </c>
      <c r="O62" s="61"/>
      <c r="P62" s="109"/>
      <c r="Q62" s="108">
        <v>5</v>
      </c>
      <c r="R62" s="59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106"/>
      <c r="AD62" s="44"/>
    </row>
    <row r="63" spans="1:30" s="35" customFormat="1" ht="23.25" customHeight="1" x14ac:dyDescent="0.25">
      <c r="A63" s="322"/>
      <c r="B63" s="299"/>
      <c r="C63" s="273"/>
      <c r="D63" s="270"/>
      <c r="E63" s="89" t="s">
        <v>138</v>
      </c>
      <c r="F63" s="44">
        <v>251</v>
      </c>
      <c r="G63" s="44">
        <v>107</v>
      </c>
      <c r="H63" s="44">
        <v>2125</v>
      </c>
      <c r="I63" s="44"/>
      <c r="J63" s="44"/>
      <c r="K63" s="44"/>
      <c r="L63" s="44">
        <v>554.92999999999995</v>
      </c>
      <c r="M63" s="44">
        <v>96.165999999999997</v>
      </c>
      <c r="N63" s="44">
        <v>5614.66</v>
      </c>
      <c r="O63" s="61">
        <v>72</v>
      </c>
      <c r="P63" s="109">
        <v>10</v>
      </c>
      <c r="Q63" s="108">
        <v>496</v>
      </c>
      <c r="R63" s="59"/>
      <c r="S63" s="44">
        <v>51</v>
      </c>
      <c r="T63" s="44"/>
      <c r="U63" s="44">
        <v>5</v>
      </c>
      <c r="V63" s="44"/>
      <c r="W63" s="44"/>
      <c r="X63" s="44"/>
      <c r="Y63" s="44">
        <v>206.69</v>
      </c>
      <c r="Z63" s="44"/>
      <c r="AA63" s="44">
        <v>73.150000000000006</v>
      </c>
      <c r="AB63" s="44">
        <v>15</v>
      </c>
      <c r="AC63" s="106"/>
      <c r="AD63" s="44">
        <v>5</v>
      </c>
    </row>
    <row r="64" spans="1:30" s="35" customFormat="1" ht="24.75" customHeight="1" x14ac:dyDescent="0.25">
      <c r="A64" s="322"/>
      <c r="B64" s="299"/>
      <c r="C64" s="273"/>
      <c r="D64" s="270"/>
      <c r="E64" s="90" t="s">
        <v>139</v>
      </c>
      <c r="F64" s="44"/>
      <c r="G64" s="44">
        <v>394</v>
      </c>
      <c r="H64" s="44">
        <v>650</v>
      </c>
      <c r="I64" s="44"/>
      <c r="J64" s="44"/>
      <c r="K64" s="44"/>
      <c r="L64" s="44"/>
      <c r="M64" s="44">
        <v>529.08000000000004</v>
      </c>
      <c r="N64" s="44">
        <v>1047.0999999999999</v>
      </c>
      <c r="O64" s="61"/>
      <c r="P64" s="109">
        <v>20</v>
      </c>
      <c r="Q64" s="108">
        <v>46.5</v>
      </c>
      <c r="R64" s="59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106"/>
      <c r="AD64" s="44"/>
    </row>
    <row r="65" spans="1:30" s="35" customFormat="1" ht="15.75" customHeight="1" x14ac:dyDescent="0.25">
      <c r="A65" s="322"/>
      <c r="B65" s="299"/>
      <c r="C65" s="273"/>
      <c r="D65" s="270"/>
      <c r="E65" s="90" t="s">
        <v>140</v>
      </c>
      <c r="F65" s="44"/>
      <c r="G65" s="44"/>
      <c r="H65" s="44">
        <v>4552</v>
      </c>
      <c r="I65" s="44"/>
      <c r="J65" s="44"/>
      <c r="K65" s="44"/>
      <c r="L65" s="44"/>
      <c r="M65" s="44"/>
      <c r="N65" s="44">
        <v>5545.78</v>
      </c>
      <c r="O65" s="61"/>
      <c r="P65" s="109"/>
      <c r="Q65" s="108">
        <v>75</v>
      </c>
      <c r="R65" s="59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106"/>
      <c r="AD65" s="44"/>
    </row>
    <row r="66" spans="1:30" s="35" customFormat="1" ht="15" customHeight="1" x14ac:dyDescent="0.25">
      <c r="A66" s="322"/>
      <c r="B66" s="299"/>
      <c r="C66" s="273"/>
      <c r="D66" s="270"/>
      <c r="E66" s="89" t="s">
        <v>141</v>
      </c>
      <c r="F66" s="44"/>
      <c r="G66" s="44"/>
      <c r="H66" s="44"/>
      <c r="I66" s="44"/>
      <c r="J66" s="44"/>
      <c r="K66" s="44"/>
      <c r="L66" s="44"/>
      <c r="M66" s="44"/>
      <c r="N66" s="44"/>
      <c r="O66" s="61"/>
      <c r="P66" s="109"/>
      <c r="Q66" s="108"/>
      <c r="R66" s="59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106"/>
      <c r="AD66" s="44"/>
    </row>
    <row r="67" spans="1:30" s="35" customFormat="1" ht="15" customHeight="1" x14ac:dyDescent="0.25">
      <c r="A67" s="322"/>
      <c r="B67" s="299"/>
      <c r="C67" s="273"/>
      <c r="D67" s="270"/>
      <c r="E67" s="89" t="s">
        <v>144</v>
      </c>
      <c r="F67" s="44"/>
      <c r="G67" s="44"/>
      <c r="H67" s="44"/>
      <c r="I67" s="44"/>
      <c r="J67" s="44"/>
      <c r="K67" s="44"/>
      <c r="L67" s="44"/>
      <c r="M67" s="44"/>
      <c r="N67" s="44"/>
      <c r="O67" s="61"/>
      <c r="P67" s="109"/>
      <c r="Q67" s="108"/>
      <c r="R67" s="59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106"/>
      <c r="AD67" s="44"/>
    </row>
    <row r="68" spans="1:30" s="35" customFormat="1" ht="15" customHeight="1" x14ac:dyDescent="0.25">
      <c r="A68" s="322"/>
      <c r="B68" s="299"/>
      <c r="C68" s="273"/>
      <c r="D68" s="270" t="s">
        <v>217</v>
      </c>
      <c r="E68" s="89" t="s">
        <v>218</v>
      </c>
      <c r="F68" s="44"/>
      <c r="G68" s="44"/>
      <c r="H68" s="44"/>
      <c r="I68" s="44"/>
      <c r="J68" s="44"/>
      <c r="K68" s="44"/>
      <c r="L68" s="44"/>
      <c r="M68" s="44"/>
      <c r="N68" s="44"/>
      <c r="O68" s="61"/>
      <c r="P68" s="109"/>
      <c r="Q68" s="108"/>
      <c r="R68" s="59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106"/>
      <c r="AD68" s="44"/>
    </row>
    <row r="69" spans="1:30" s="35" customFormat="1" ht="15" customHeight="1" x14ac:dyDescent="0.25">
      <c r="A69" s="322"/>
      <c r="B69" s="299"/>
      <c r="C69" s="273"/>
      <c r="D69" s="270"/>
      <c r="E69" s="89" t="s">
        <v>219</v>
      </c>
      <c r="F69" s="44"/>
      <c r="G69" s="44"/>
      <c r="H69" s="44"/>
      <c r="I69" s="44"/>
      <c r="J69" s="44"/>
      <c r="K69" s="44"/>
      <c r="L69" s="44"/>
      <c r="M69" s="44"/>
      <c r="N69" s="44"/>
      <c r="O69" s="61"/>
      <c r="P69" s="109"/>
      <c r="Q69" s="108"/>
      <c r="R69" s="59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106"/>
      <c r="AD69" s="44"/>
    </row>
    <row r="70" spans="1:30" s="35" customFormat="1" ht="15" customHeight="1" x14ac:dyDescent="0.25">
      <c r="A70" s="322"/>
      <c r="B70" s="299"/>
      <c r="C70" s="273"/>
      <c r="D70" s="270"/>
      <c r="E70" s="89" t="s">
        <v>220</v>
      </c>
      <c r="F70" s="44"/>
      <c r="G70" s="44"/>
      <c r="H70" s="44"/>
      <c r="I70" s="44"/>
      <c r="J70" s="44"/>
      <c r="K70" s="44"/>
      <c r="L70" s="44"/>
      <c r="M70" s="44"/>
      <c r="N70" s="44"/>
      <c r="O70" s="61"/>
      <c r="P70" s="109"/>
      <c r="Q70" s="108"/>
      <c r="R70" s="59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106"/>
      <c r="AD70" s="44"/>
    </row>
    <row r="71" spans="1:30" s="35" customFormat="1" ht="15.75" customHeight="1" x14ac:dyDescent="0.25">
      <c r="A71" s="322"/>
      <c r="B71" s="299"/>
      <c r="C71" s="273"/>
      <c r="D71" s="270"/>
      <c r="E71" s="89" t="s">
        <v>138</v>
      </c>
      <c r="F71" s="44"/>
      <c r="G71" s="44"/>
      <c r="H71" s="44"/>
      <c r="I71" s="44"/>
      <c r="J71" s="44"/>
      <c r="K71" s="44"/>
      <c r="L71" s="44"/>
      <c r="M71" s="44"/>
      <c r="N71" s="44"/>
      <c r="O71" s="61"/>
      <c r="P71" s="109"/>
      <c r="Q71" s="108"/>
      <c r="R71" s="59"/>
      <c r="S71" s="44">
        <v>80</v>
      </c>
      <c r="T71" s="44"/>
      <c r="U71" s="44">
        <v>355</v>
      </c>
      <c r="V71" s="44"/>
      <c r="W71" s="44"/>
      <c r="X71" s="44"/>
      <c r="Y71" s="44">
        <v>178.47</v>
      </c>
      <c r="Z71" s="44"/>
      <c r="AA71" s="44">
        <v>589.46</v>
      </c>
      <c r="AB71" s="44">
        <v>15</v>
      </c>
      <c r="AC71" s="106"/>
      <c r="AD71" s="44">
        <v>30</v>
      </c>
    </row>
    <row r="72" spans="1:30" s="35" customFormat="1" ht="15" customHeight="1" x14ac:dyDescent="0.25">
      <c r="A72" s="322"/>
      <c r="B72" s="299"/>
      <c r="C72" s="273" t="s">
        <v>197</v>
      </c>
      <c r="D72" s="270"/>
      <c r="E72" s="90" t="s">
        <v>139</v>
      </c>
      <c r="F72" s="44"/>
      <c r="G72" s="44"/>
      <c r="H72" s="44"/>
      <c r="I72" s="44"/>
      <c r="J72" s="44"/>
      <c r="K72" s="44"/>
      <c r="L72" s="44"/>
      <c r="M72" s="44"/>
      <c r="N72" s="44"/>
      <c r="O72" s="61"/>
      <c r="P72" s="109"/>
      <c r="Q72" s="108"/>
      <c r="R72" s="59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106"/>
      <c r="AD72" s="44"/>
    </row>
    <row r="73" spans="1:30" s="35" customFormat="1" ht="15" customHeight="1" x14ac:dyDescent="0.25">
      <c r="A73" s="322"/>
      <c r="B73" s="299"/>
      <c r="C73" s="273"/>
      <c r="D73" s="270"/>
      <c r="E73" s="90" t="s">
        <v>140</v>
      </c>
      <c r="F73" s="44"/>
      <c r="G73" s="44"/>
      <c r="H73" s="44"/>
      <c r="I73" s="44"/>
      <c r="J73" s="44"/>
      <c r="K73" s="44"/>
      <c r="L73" s="44"/>
      <c r="M73" s="44"/>
      <c r="N73" s="44"/>
      <c r="O73" s="61"/>
      <c r="P73" s="109"/>
      <c r="Q73" s="108"/>
      <c r="R73" s="59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106"/>
      <c r="AD73" s="44"/>
    </row>
    <row r="74" spans="1:30" s="35" customFormat="1" ht="15" customHeight="1" x14ac:dyDescent="0.25">
      <c r="A74" s="322"/>
      <c r="B74" s="299"/>
      <c r="C74" s="273"/>
      <c r="D74" s="270"/>
      <c r="E74" s="89" t="s">
        <v>141</v>
      </c>
      <c r="F74" s="44"/>
      <c r="G74" s="44"/>
      <c r="H74" s="44"/>
      <c r="I74" s="44"/>
      <c r="J74" s="44"/>
      <c r="K74" s="44"/>
      <c r="L74" s="44"/>
      <c r="M74" s="44"/>
      <c r="N74" s="44"/>
      <c r="O74" s="61"/>
      <c r="P74" s="109"/>
      <c r="Q74" s="108"/>
      <c r="R74" s="59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106"/>
      <c r="AD74" s="44"/>
    </row>
    <row r="75" spans="1:30" s="35" customFormat="1" ht="15" customHeight="1" x14ac:dyDescent="0.25">
      <c r="A75" s="322"/>
      <c r="B75" s="299"/>
      <c r="C75" s="273"/>
      <c r="D75" s="270"/>
      <c r="E75" s="89" t="s">
        <v>144</v>
      </c>
      <c r="F75" s="44"/>
      <c r="G75" s="44"/>
      <c r="H75" s="44"/>
      <c r="I75" s="44"/>
      <c r="J75" s="44"/>
      <c r="K75" s="44"/>
      <c r="L75" s="44"/>
      <c r="M75" s="44"/>
      <c r="N75" s="44"/>
      <c r="O75" s="61"/>
      <c r="P75" s="109"/>
      <c r="Q75" s="108"/>
      <c r="R75" s="59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106"/>
      <c r="AD75" s="44"/>
    </row>
    <row r="76" spans="1:30" s="35" customFormat="1" ht="18.75" x14ac:dyDescent="0.3">
      <c r="E76" s="37"/>
      <c r="N76" s="110"/>
      <c r="AA76" s="110"/>
    </row>
    <row r="77" spans="1:30" s="35" customFormat="1" ht="24" customHeight="1" thickBot="1" x14ac:dyDescent="0.3">
      <c r="A77" s="305" t="s">
        <v>198</v>
      </c>
      <c r="B77" s="305"/>
      <c r="C77" s="305"/>
      <c r="D77" s="305"/>
      <c r="E77" s="305"/>
      <c r="F77" s="305"/>
      <c r="G77" s="305"/>
      <c r="H77" s="305"/>
      <c r="I77" s="305"/>
      <c r="J77" s="305"/>
      <c r="K77" s="305"/>
      <c r="L77" s="305"/>
      <c r="M77" s="305"/>
      <c r="N77" s="305"/>
      <c r="O77" s="305"/>
      <c r="P77" s="305"/>
      <c r="Q77" s="305"/>
      <c r="R77" s="305"/>
      <c r="S77" s="305"/>
      <c r="T77" s="305"/>
      <c r="U77" s="305"/>
      <c r="V77" s="305"/>
      <c r="W77" s="305"/>
      <c r="X77" s="305"/>
      <c r="Y77" s="305"/>
      <c r="Z77" s="305"/>
      <c r="AA77" s="305"/>
      <c r="AB77" s="305"/>
      <c r="AC77" s="305"/>
      <c r="AD77" s="305"/>
    </row>
    <row r="78" spans="1:30" s="35" customFormat="1" ht="15.75" thickBot="1" x14ac:dyDescent="0.3">
      <c r="B78" s="111"/>
      <c r="D78" s="79"/>
      <c r="E78" s="79"/>
      <c r="F78" s="306" t="s">
        <v>199</v>
      </c>
      <c r="G78" s="307"/>
      <c r="H78" s="307"/>
      <c r="I78" s="307"/>
      <c r="J78" s="307"/>
      <c r="K78" s="307"/>
      <c r="L78" s="307"/>
      <c r="M78" s="307"/>
      <c r="N78" s="307"/>
      <c r="O78" s="307"/>
      <c r="P78" s="307"/>
      <c r="Q78" s="307"/>
      <c r="S78" s="306" t="s">
        <v>200</v>
      </c>
      <c r="T78" s="307"/>
      <c r="U78" s="307"/>
      <c r="V78" s="307"/>
      <c r="W78" s="307"/>
      <c r="X78" s="307"/>
      <c r="Y78" s="307"/>
      <c r="Z78" s="307"/>
      <c r="AA78" s="307"/>
      <c r="AB78" s="307"/>
      <c r="AC78" s="307"/>
      <c r="AD78" s="307"/>
    </row>
    <row r="79" spans="1:30" s="35" customFormat="1" ht="15" customHeight="1" x14ac:dyDescent="0.25">
      <c r="A79" s="308" t="s">
        <v>186</v>
      </c>
      <c r="B79" s="279" t="s">
        <v>201</v>
      </c>
      <c r="C79" s="310" t="s">
        <v>221</v>
      </c>
      <c r="D79" s="311"/>
      <c r="E79" s="314" t="s">
        <v>189</v>
      </c>
      <c r="F79" s="316" t="s">
        <v>190</v>
      </c>
      <c r="G79" s="279"/>
      <c r="H79" s="279"/>
      <c r="I79" s="317" t="s">
        <v>191</v>
      </c>
      <c r="J79" s="318"/>
      <c r="K79" s="318"/>
      <c r="L79" s="317" t="s">
        <v>192</v>
      </c>
      <c r="M79" s="318"/>
      <c r="N79" s="319"/>
      <c r="O79" s="320" t="s">
        <v>193</v>
      </c>
      <c r="P79" s="320"/>
      <c r="Q79" s="321"/>
      <c r="S79" s="308" t="s">
        <v>190</v>
      </c>
      <c r="T79" s="279"/>
      <c r="U79" s="279"/>
      <c r="V79" s="317" t="s">
        <v>191</v>
      </c>
      <c r="W79" s="318"/>
      <c r="X79" s="318"/>
      <c r="Y79" s="317" t="s">
        <v>192</v>
      </c>
      <c r="Z79" s="318"/>
      <c r="AA79" s="319"/>
      <c r="AB79" s="320" t="s">
        <v>193</v>
      </c>
      <c r="AC79" s="320"/>
      <c r="AD79" s="321"/>
    </row>
    <row r="80" spans="1:30" s="35" customFormat="1" ht="63.75" customHeight="1" x14ac:dyDescent="0.25">
      <c r="A80" s="309"/>
      <c r="B80" s="270"/>
      <c r="C80" s="312"/>
      <c r="D80" s="313"/>
      <c r="E80" s="315"/>
      <c r="F80" s="66">
        <f>$F$4</f>
        <v>2017</v>
      </c>
      <c r="G80" s="91">
        <f>$E$4</f>
        <v>2018</v>
      </c>
      <c r="H80" s="91">
        <f>$D$4</f>
        <v>2019</v>
      </c>
      <c r="I80" s="91">
        <f>$F$4</f>
        <v>2017</v>
      </c>
      <c r="J80" s="91">
        <f>$E$4</f>
        <v>2018</v>
      </c>
      <c r="K80" s="91">
        <f>$D$4</f>
        <v>2019</v>
      </c>
      <c r="L80" s="91">
        <f>$F$4</f>
        <v>2017</v>
      </c>
      <c r="M80" s="91">
        <f>$E$4</f>
        <v>2018</v>
      </c>
      <c r="N80" s="67">
        <f>$D$4</f>
        <v>2019</v>
      </c>
      <c r="O80" s="143">
        <f>$F$4</f>
        <v>2017</v>
      </c>
      <c r="P80" s="143">
        <f>$E$4</f>
        <v>2018</v>
      </c>
      <c r="Q80" s="143">
        <f>$D$4</f>
        <v>2019</v>
      </c>
      <c r="S80" s="68">
        <f>$F$4</f>
        <v>2017</v>
      </c>
      <c r="T80" s="91">
        <f>$E$4</f>
        <v>2018</v>
      </c>
      <c r="U80" s="91">
        <f>$D$4</f>
        <v>2019</v>
      </c>
      <c r="V80" s="91">
        <f>$F$4</f>
        <v>2017</v>
      </c>
      <c r="W80" s="91">
        <f>$E$4</f>
        <v>2018</v>
      </c>
      <c r="X80" s="91">
        <f>$D$4</f>
        <v>2019</v>
      </c>
      <c r="Y80" s="91">
        <f>$F$4</f>
        <v>2017</v>
      </c>
      <c r="Z80" s="91">
        <f>$E$4</f>
        <v>2018</v>
      </c>
      <c r="AA80" s="67">
        <f>$D$4</f>
        <v>2019</v>
      </c>
      <c r="AB80" s="91">
        <f>$F$4</f>
        <v>2017</v>
      </c>
      <c r="AC80" s="91">
        <f>$E$4</f>
        <v>2018</v>
      </c>
      <c r="AD80" s="143">
        <f>$D$4</f>
        <v>2019</v>
      </c>
    </row>
    <row r="81" spans="1:30" s="35" customFormat="1" ht="30" customHeight="1" x14ac:dyDescent="0.25">
      <c r="A81" s="301" t="s">
        <v>194</v>
      </c>
      <c r="B81" s="303" t="s">
        <v>202</v>
      </c>
      <c r="C81" s="296" t="s">
        <v>222</v>
      </c>
      <c r="D81" s="297"/>
      <c r="E81" s="89" t="s">
        <v>218</v>
      </c>
      <c r="F81" s="112">
        <v>10</v>
      </c>
      <c r="G81" s="90"/>
      <c r="H81" s="90"/>
      <c r="I81" s="90"/>
      <c r="J81" s="90"/>
      <c r="K81" s="90"/>
      <c r="L81" s="44">
        <v>8</v>
      </c>
      <c r="M81" s="44"/>
      <c r="N81" s="44"/>
      <c r="O81" s="60">
        <v>5</v>
      </c>
      <c r="P81" s="109"/>
      <c r="Q81" s="108"/>
      <c r="S81" s="90"/>
      <c r="T81" s="90"/>
      <c r="U81" s="90"/>
      <c r="V81" s="90"/>
      <c r="W81" s="90"/>
      <c r="X81" s="90"/>
      <c r="Y81" s="44"/>
      <c r="Z81" s="44"/>
      <c r="AA81" s="44"/>
      <c r="AB81" s="44"/>
      <c r="AC81" s="106"/>
      <c r="AD81" s="44"/>
    </row>
    <row r="82" spans="1:30" s="35" customFormat="1" ht="15" customHeight="1" x14ac:dyDescent="0.25">
      <c r="A82" s="302"/>
      <c r="B82" s="304"/>
      <c r="C82" s="291"/>
      <c r="D82" s="293"/>
      <c r="E82" s="89" t="s">
        <v>219</v>
      </c>
      <c r="F82" s="90"/>
      <c r="G82" s="90"/>
      <c r="H82" s="90"/>
      <c r="I82" s="90"/>
      <c r="J82" s="90"/>
      <c r="K82" s="90"/>
      <c r="L82" s="44"/>
      <c r="M82" s="44"/>
      <c r="N82" s="44"/>
      <c r="O82" s="60"/>
      <c r="P82" s="109"/>
      <c r="Q82" s="108"/>
      <c r="S82" s="90"/>
      <c r="T82" s="90"/>
      <c r="U82" s="90"/>
      <c r="V82" s="90"/>
      <c r="W82" s="90"/>
      <c r="X82" s="90"/>
      <c r="Y82" s="44"/>
      <c r="Z82" s="44"/>
      <c r="AA82" s="44"/>
      <c r="AB82" s="44"/>
      <c r="AC82" s="106"/>
      <c r="AD82" s="44"/>
    </row>
    <row r="83" spans="1:30" s="35" customFormat="1" ht="15" customHeight="1" x14ac:dyDescent="0.25">
      <c r="A83" s="302"/>
      <c r="B83" s="304"/>
      <c r="C83" s="291"/>
      <c r="D83" s="293"/>
      <c r="E83" s="89" t="s">
        <v>220</v>
      </c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106"/>
      <c r="Q83" s="44"/>
      <c r="S83" s="44"/>
      <c r="T83" s="44">
        <v>22</v>
      </c>
      <c r="U83" s="44"/>
      <c r="V83" s="44"/>
      <c r="W83" s="44"/>
      <c r="X83" s="44"/>
      <c r="Y83" s="44"/>
      <c r="Z83" s="44">
        <v>188.85</v>
      </c>
      <c r="AA83" s="44"/>
      <c r="AB83" s="44"/>
      <c r="AC83" s="106">
        <v>3.5</v>
      </c>
      <c r="AD83" s="44"/>
    </row>
    <row r="84" spans="1:30" s="35" customFormat="1" ht="15" customHeight="1" x14ac:dyDescent="0.25">
      <c r="A84" s="302"/>
      <c r="B84" s="304"/>
      <c r="C84" s="291"/>
      <c r="D84" s="293"/>
      <c r="E84" s="89" t="s">
        <v>138</v>
      </c>
      <c r="F84" s="44"/>
      <c r="G84" s="44"/>
      <c r="H84" s="44">
        <v>70</v>
      </c>
      <c r="I84" s="44"/>
      <c r="J84" s="44"/>
      <c r="K84" s="44"/>
      <c r="L84" s="44"/>
      <c r="M84" s="44"/>
      <c r="N84" s="44">
        <v>232.2</v>
      </c>
      <c r="O84" s="44"/>
      <c r="P84" s="106"/>
      <c r="Q84" s="44">
        <v>15</v>
      </c>
      <c r="S84" s="44"/>
      <c r="T84" s="44"/>
      <c r="U84" s="44">
        <v>688</v>
      </c>
      <c r="V84" s="44"/>
      <c r="W84" s="44"/>
      <c r="X84" s="44"/>
      <c r="Y84" s="44"/>
      <c r="Z84" s="44"/>
      <c r="AA84" s="44">
        <v>2497.3000000000002</v>
      </c>
      <c r="AB84" s="44"/>
      <c r="AC84" s="106"/>
      <c r="AD84" s="44">
        <v>45</v>
      </c>
    </row>
    <row r="85" spans="1:30" s="35" customFormat="1" ht="15" customHeight="1" x14ac:dyDescent="0.25">
      <c r="A85" s="302"/>
      <c r="B85" s="304"/>
      <c r="C85" s="291"/>
      <c r="D85" s="293"/>
      <c r="E85" s="90" t="s">
        <v>139</v>
      </c>
      <c r="F85" s="44">
        <v>350</v>
      </c>
      <c r="G85" s="44">
        <v>450</v>
      </c>
      <c r="H85" s="44"/>
      <c r="I85" s="44"/>
      <c r="J85" s="44"/>
      <c r="K85" s="44"/>
      <c r="L85" s="44">
        <v>568.51</v>
      </c>
      <c r="M85" s="44">
        <v>884.65</v>
      </c>
      <c r="N85" s="44"/>
      <c r="O85" s="44">
        <v>45</v>
      </c>
      <c r="P85" s="106">
        <v>45</v>
      </c>
      <c r="Q85" s="44"/>
      <c r="S85" s="44">
        <v>131</v>
      </c>
      <c r="T85" s="69">
        <v>700</v>
      </c>
      <c r="U85" s="69"/>
      <c r="V85" s="44"/>
      <c r="W85" s="44"/>
      <c r="X85" s="44"/>
      <c r="Y85" s="44">
        <v>205.37</v>
      </c>
      <c r="Z85" s="44">
        <v>1670.14</v>
      </c>
      <c r="AA85" s="44"/>
      <c r="AB85" s="44">
        <v>25</v>
      </c>
      <c r="AC85" s="106">
        <v>15</v>
      </c>
      <c r="AD85" s="44"/>
    </row>
    <row r="86" spans="1:30" s="35" customFormat="1" ht="15" customHeight="1" x14ac:dyDescent="0.25">
      <c r="A86" s="302"/>
      <c r="B86" s="304"/>
      <c r="C86" s="291"/>
      <c r="D86" s="293"/>
      <c r="E86" s="90" t="s">
        <v>140</v>
      </c>
      <c r="F86" s="44">
        <v>110</v>
      </c>
      <c r="G86" s="44">
        <v>123</v>
      </c>
      <c r="H86" s="44">
        <v>130.6</v>
      </c>
      <c r="I86" s="44"/>
      <c r="J86" s="44"/>
      <c r="K86" s="44"/>
      <c r="L86" s="81">
        <v>367.17599999999999</v>
      </c>
      <c r="M86" s="44">
        <v>308.05</v>
      </c>
      <c r="N86" s="44">
        <v>423.14499999999998</v>
      </c>
      <c r="O86" s="44">
        <v>35</v>
      </c>
      <c r="P86" s="106">
        <v>15</v>
      </c>
      <c r="Q86" s="44">
        <v>45</v>
      </c>
      <c r="S86" s="44">
        <v>418</v>
      </c>
      <c r="T86" s="44">
        <v>1989</v>
      </c>
      <c r="U86" s="44"/>
      <c r="V86" s="44"/>
      <c r="W86" s="44"/>
      <c r="X86" s="44"/>
      <c r="Y86" s="44">
        <v>521.25</v>
      </c>
      <c r="Z86" s="44">
        <v>3942.11</v>
      </c>
      <c r="AA86" s="44"/>
      <c r="AB86" s="44">
        <v>15</v>
      </c>
      <c r="AC86" s="106">
        <v>40</v>
      </c>
      <c r="AD86" s="44"/>
    </row>
    <row r="87" spans="1:30" s="35" customFormat="1" ht="15" customHeight="1" x14ac:dyDescent="0.25">
      <c r="A87" s="302"/>
      <c r="B87" s="304"/>
      <c r="C87" s="291"/>
      <c r="D87" s="293"/>
      <c r="E87" s="89" t="s">
        <v>141</v>
      </c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106"/>
      <c r="Q87" s="44"/>
      <c r="S87" s="44">
        <v>50</v>
      </c>
      <c r="T87" s="44">
        <v>2876</v>
      </c>
      <c r="U87" s="44"/>
      <c r="V87" s="44"/>
      <c r="W87" s="44"/>
      <c r="X87" s="44"/>
      <c r="Y87" s="44">
        <v>983.85</v>
      </c>
      <c r="Z87" s="44">
        <v>7693.4</v>
      </c>
      <c r="AA87" s="44"/>
      <c r="AB87" s="44">
        <v>135</v>
      </c>
      <c r="AC87" s="106">
        <v>30</v>
      </c>
      <c r="AD87" s="44"/>
    </row>
    <row r="88" spans="1:30" s="35" customFormat="1" ht="15" customHeight="1" x14ac:dyDescent="0.25">
      <c r="A88" s="302"/>
      <c r="B88" s="304"/>
      <c r="C88" s="291"/>
      <c r="D88" s="293"/>
      <c r="E88" s="89" t="s">
        <v>144</v>
      </c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106"/>
      <c r="Q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106"/>
      <c r="AD88" s="44"/>
    </row>
    <row r="89" spans="1:30" s="35" customFormat="1" ht="15.75" customHeight="1" x14ac:dyDescent="0.25">
      <c r="A89" s="302"/>
      <c r="B89" s="303" t="s">
        <v>223</v>
      </c>
      <c r="C89" s="296" t="s">
        <v>222</v>
      </c>
      <c r="D89" s="297"/>
      <c r="E89" s="89" t="s">
        <v>218</v>
      </c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106"/>
      <c r="Q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106"/>
      <c r="AD89" s="44"/>
    </row>
    <row r="90" spans="1:30" s="35" customFormat="1" ht="15" customHeight="1" x14ac:dyDescent="0.25">
      <c r="A90" s="302"/>
      <c r="B90" s="304"/>
      <c r="C90" s="291"/>
      <c r="D90" s="293"/>
      <c r="E90" s="89" t="s">
        <v>219</v>
      </c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106"/>
      <c r="Q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106"/>
      <c r="AD90" s="44"/>
    </row>
    <row r="91" spans="1:30" s="35" customFormat="1" ht="15" customHeight="1" x14ac:dyDescent="0.25">
      <c r="A91" s="302"/>
      <c r="B91" s="304"/>
      <c r="C91" s="291"/>
      <c r="D91" s="293"/>
      <c r="E91" s="89" t="s">
        <v>220</v>
      </c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106"/>
      <c r="Q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106"/>
      <c r="AD91" s="44"/>
    </row>
    <row r="92" spans="1:30" s="35" customFormat="1" ht="15" customHeight="1" x14ac:dyDescent="0.25">
      <c r="A92" s="302"/>
      <c r="B92" s="304"/>
      <c r="C92" s="291"/>
      <c r="D92" s="293"/>
      <c r="E92" s="89" t="s">
        <v>138</v>
      </c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106"/>
      <c r="Q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106"/>
      <c r="AD92" s="44"/>
    </row>
    <row r="93" spans="1:30" s="35" customFormat="1" ht="15" customHeight="1" x14ac:dyDescent="0.25">
      <c r="A93" s="302"/>
      <c r="B93" s="304"/>
      <c r="C93" s="291"/>
      <c r="D93" s="293"/>
      <c r="E93" s="90" t="s">
        <v>139</v>
      </c>
      <c r="F93" s="44">
        <v>13</v>
      </c>
      <c r="G93" s="44"/>
      <c r="H93" s="44"/>
      <c r="I93" s="44"/>
      <c r="J93" s="44"/>
      <c r="K93" s="44"/>
      <c r="L93" s="44">
        <v>233.05</v>
      </c>
      <c r="M93" s="44"/>
      <c r="N93" s="44"/>
      <c r="O93" s="44">
        <v>15</v>
      </c>
      <c r="P93" s="106"/>
      <c r="Q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106"/>
      <c r="AD93" s="44"/>
    </row>
    <row r="94" spans="1:30" s="35" customFormat="1" ht="15" customHeight="1" x14ac:dyDescent="0.25">
      <c r="A94" s="302"/>
      <c r="B94" s="304"/>
      <c r="C94" s="291"/>
      <c r="D94" s="293"/>
      <c r="E94" s="90" t="s">
        <v>140</v>
      </c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106"/>
      <c r="Q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106"/>
      <c r="AD94" s="44"/>
    </row>
    <row r="95" spans="1:30" s="35" customFormat="1" ht="15.75" customHeight="1" x14ac:dyDescent="0.25">
      <c r="A95" s="302"/>
      <c r="B95" s="304"/>
      <c r="C95" s="291"/>
      <c r="D95" s="293"/>
      <c r="E95" s="89" t="s">
        <v>141</v>
      </c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106"/>
      <c r="Q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106"/>
      <c r="AD95" s="44"/>
    </row>
    <row r="96" spans="1:30" s="35" customFormat="1" ht="15" customHeight="1" x14ac:dyDescent="0.25">
      <c r="A96" s="302"/>
      <c r="B96" s="304"/>
      <c r="C96" s="291"/>
      <c r="D96" s="293"/>
      <c r="E96" s="89" t="s">
        <v>144</v>
      </c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106"/>
      <c r="Q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106"/>
      <c r="AD96" s="44"/>
    </row>
    <row r="97" spans="1:30" s="35" customFormat="1" ht="15" customHeight="1" x14ac:dyDescent="0.25">
      <c r="A97" s="298" t="s">
        <v>135</v>
      </c>
      <c r="B97" s="299" t="s">
        <v>202</v>
      </c>
      <c r="C97" s="300" t="s">
        <v>222</v>
      </c>
      <c r="D97" s="300"/>
      <c r="E97" s="89" t="s">
        <v>218</v>
      </c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106"/>
      <c r="Q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106"/>
      <c r="AD97" s="44"/>
    </row>
    <row r="98" spans="1:30" s="35" customFormat="1" ht="15" customHeight="1" x14ac:dyDescent="0.25">
      <c r="A98" s="298"/>
      <c r="B98" s="299"/>
      <c r="C98" s="300"/>
      <c r="D98" s="300"/>
      <c r="E98" s="89" t="s">
        <v>219</v>
      </c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106"/>
      <c r="Q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106"/>
      <c r="AD98" s="44"/>
    </row>
    <row r="99" spans="1:30" s="35" customFormat="1" ht="15" customHeight="1" x14ac:dyDescent="0.25">
      <c r="A99" s="298"/>
      <c r="B99" s="299"/>
      <c r="C99" s="300"/>
      <c r="D99" s="300"/>
      <c r="E99" s="89" t="s">
        <v>220</v>
      </c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106"/>
      <c r="Q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106"/>
      <c r="AD99" s="44"/>
    </row>
    <row r="100" spans="1:30" s="35" customFormat="1" ht="15" customHeight="1" x14ac:dyDescent="0.25">
      <c r="A100" s="298"/>
      <c r="B100" s="299"/>
      <c r="C100" s="300"/>
      <c r="D100" s="300"/>
      <c r="E100" s="89" t="s">
        <v>138</v>
      </c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106"/>
      <c r="Q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106"/>
      <c r="AD100" s="44"/>
    </row>
    <row r="101" spans="1:30" s="35" customFormat="1" ht="15.75" customHeight="1" x14ac:dyDescent="0.25">
      <c r="A101" s="298"/>
      <c r="B101" s="299"/>
      <c r="C101" s="300"/>
      <c r="D101" s="300"/>
      <c r="E101" s="90" t="s">
        <v>139</v>
      </c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106"/>
      <c r="Q101" s="44"/>
      <c r="S101" s="44"/>
      <c r="T101" s="44"/>
      <c r="U101" s="44">
        <v>77</v>
      </c>
      <c r="V101" s="44"/>
      <c r="W101" s="44"/>
      <c r="X101" s="44"/>
      <c r="Y101" s="44"/>
      <c r="Z101" s="44"/>
      <c r="AA101" s="44">
        <v>180.77</v>
      </c>
      <c r="AB101" s="44"/>
      <c r="AC101" s="106"/>
      <c r="AD101" s="44">
        <v>30</v>
      </c>
    </row>
    <row r="102" spans="1:30" s="35" customFormat="1" x14ac:dyDescent="0.25">
      <c r="A102" s="298"/>
      <c r="B102" s="299"/>
      <c r="C102" s="300"/>
      <c r="D102" s="300"/>
      <c r="E102" s="90" t="s">
        <v>140</v>
      </c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106"/>
      <c r="Q102" s="44"/>
      <c r="S102" s="44"/>
      <c r="T102" s="44"/>
      <c r="U102" s="44">
        <v>650</v>
      </c>
      <c r="V102" s="44"/>
      <c r="W102" s="44"/>
      <c r="X102" s="44"/>
      <c r="Y102" s="44"/>
      <c r="Z102" s="44"/>
      <c r="AA102" s="44">
        <v>1242.42</v>
      </c>
      <c r="AB102" s="44"/>
      <c r="AC102" s="106"/>
      <c r="AD102" s="44">
        <v>15</v>
      </c>
    </row>
    <row r="103" spans="1:30" s="35" customFormat="1" x14ac:dyDescent="0.25">
      <c r="A103" s="298"/>
      <c r="B103" s="299"/>
      <c r="C103" s="300"/>
      <c r="D103" s="300"/>
      <c r="E103" s="89" t="s">
        <v>141</v>
      </c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106"/>
      <c r="Q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106"/>
      <c r="AD103" s="44"/>
    </row>
    <row r="104" spans="1:30" s="35" customFormat="1" x14ac:dyDescent="0.25">
      <c r="A104" s="298"/>
      <c r="B104" s="299"/>
      <c r="C104" s="300"/>
      <c r="D104" s="300"/>
      <c r="E104" s="89" t="s">
        <v>144</v>
      </c>
      <c r="F104" s="70"/>
      <c r="G104" s="70"/>
      <c r="H104" s="70"/>
      <c r="I104" s="70"/>
      <c r="J104" s="70"/>
      <c r="K104" s="70"/>
      <c r="L104" s="70"/>
      <c r="M104" s="44"/>
      <c r="N104" s="44"/>
      <c r="O104" s="44"/>
      <c r="P104" s="106"/>
      <c r="Q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106"/>
      <c r="AD104" s="44"/>
    </row>
    <row r="105" spans="1:30" s="35" customFormat="1" ht="15" customHeight="1" x14ac:dyDescent="0.3">
      <c r="C105" s="59"/>
      <c r="D105" s="71"/>
      <c r="E105" s="37"/>
      <c r="N105" s="110"/>
      <c r="AA105" s="110"/>
    </row>
    <row r="106" spans="1:30" s="35" customFormat="1" ht="18.75" x14ac:dyDescent="0.3">
      <c r="E106" s="37"/>
      <c r="N106" s="110"/>
    </row>
    <row r="107" spans="1:30" s="35" customFormat="1" ht="15.75" thickBot="1" x14ac:dyDescent="0.3">
      <c r="A107" s="285" t="s">
        <v>212</v>
      </c>
      <c r="B107" s="286"/>
      <c r="C107" s="286"/>
      <c r="D107" s="286"/>
      <c r="E107" s="286"/>
      <c r="F107" s="286"/>
      <c r="G107" s="286"/>
      <c r="H107" s="286"/>
      <c r="I107" s="286"/>
      <c r="J107" s="286"/>
      <c r="K107" s="286"/>
      <c r="L107" s="286"/>
      <c r="M107" s="286"/>
      <c r="N107" s="287"/>
    </row>
    <row r="108" spans="1:30" s="35" customFormat="1" ht="15" customHeight="1" x14ac:dyDescent="0.25">
      <c r="A108" s="275" t="s">
        <v>186</v>
      </c>
      <c r="B108" s="276"/>
      <c r="C108" s="276"/>
      <c r="D108" s="279" t="s">
        <v>213</v>
      </c>
      <c r="E108" s="281" t="s">
        <v>214</v>
      </c>
      <c r="F108" s="279" t="s">
        <v>206</v>
      </c>
      <c r="G108" s="279"/>
      <c r="H108" s="279"/>
      <c r="I108" s="279" t="s">
        <v>207</v>
      </c>
      <c r="J108" s="279"/>
      <c r="K108" s="279"/>
      <c r="L108" s="283" t="s">
        <v>192</v>
      </c>
      <c r="M108" s="283"/>
      <c r="N108" s="284"/>
    </row>
    <row r="109" spans="1:30" s="35" customFormat="1" ht="15.75" thickBot="1" x14ac:dyDescent="0.3">
      <c r="A109" s="277"/>
      <c r="B109" s="278"/>
      <c r="C109" s="278"/>
      <c r="D109" s="280"/>
      <c r="E109" s="282"/>
      <c r="F109" s="91">
        <f>$F$4</f>
        <v>2017</v>
      </c>
      <c r="G109" s="91">
        <f>$E$4</f>
        <v>2018</v>
      </c>
      <c r="H109" s="91">
        <f>$D$4</f>
        <v>2019</v>
      </c>
      <c r="I109" s="91">
        <f>$F$4</f>
        <v>2017</v>
      </c>
      <c r="J109" s="91">
        <f>$E$4</f>
        <v>2018</v>
      </c>
      <c r="K109" s="91">
        <f>$D$4</f>
        <v>2019</v>
      </c>
      <c r="L109" s="91">
        <f>$F$4</f>
        <v>2017</v>
      </c>
      <c r="M109" s="91">
        <f>$E$4</f>
        <v>2018</v>
      </c>
      <c r="N109" s="143">
        <f>$D$4</f>
        <v>2019</v>
      </c>
    </row>
    <row r="110" spans="1:30" s="35" customFormat="1" ht="15" customHeight="1" x14ac:dyDescent="0.25">
      <c r="A110" s="288" t="s">
        <v>194</v>
      </c>
      <c r="B110" s="289"/>
      <c r="C110" s="290"/>
      <c r="D110" s="294" t="s">
        <v>90</v>
      </c>
      <c r="E110" s="90" t="s">
        <v>224</v>
      </c>
      <c r="F110" s="44">
        <v>2</v>
      </c>
      <c r="G110" s="44">
        <v>1</v>
      </c>
      <c r="H110" s="44">
        <v>2</v>
      </c>
      <c r="I110" s="44">
        <f>50*0.93</f>
        <v>46.5</v>
      </c>
      <c r="J110" s="44">
        <v>23.25</v>
      </c>
      <c r="K110" s="44">
        <v>30</v>
      </c>
      <c r="L110" s="44">
        <v>465.82</v>
      </c>
      <c r="M110" s="106">
        <v>225.83</v>
      </c>
      <c r="N110" s="44">
        <v>572.44000000000005</v>
      </c>
    </row>
    <row r="111" spans="1:30" s="35" customFormat="1" ht="15" customHeight="1" x14ac:dyDescent="0.25">
      <c r="A111" s="291"/>
      <c r="B111" s="292"/>
      <c r="C111" s="293"/>
      <c r="D111" s="295"/>
      <c r="E111" s="90" t="s">
        <v>225</v>
      </c>
      <c r="F111" s="44">
        <v>1</v>
      </c>
      <c r="G111" s="44"/>
      <c r="H111" s="44"/>
      <c r="I111" s="44">
        <f>40*0.93</f>
        <v>37.200000000000003</v>
      </c>
      <c r="J111" s="44"/>
      <c r="K111" s="44"/>
      <c r="L111" s="44">
        <v>495.06</v>
      </c>
      <c r="M111" s="106"/>
      <c r="N111" s="44"/>
    </row>
    <row r="112" spans="1:30" s="35" customFormat="1" ht="15" customHeight="1" x14ac:dyDescent="0.25">
      <c r="A112" s="291"/>
      <c r="B112" s="292"/>
      <c r="C112" s="293"/>
      <c r="D112" s="295"/>
      <c r="E112" s="90" t="s">
        <v>226</v>
      </c>
      <c r="F112" s="44">
        <v>2</v>
      </c>
      <c r="G112" s="44">
        <v>1</v>
      </c>
      <c r="H112" s="44"/>
      <c r="I112" s="44">
        <f>(63*2)*0.93</f>
        <v>117.18</v>
      </c>
      <c r="J112" s="44">
        <f>63*0.93</f>
        <v>58.59</v>
      </c>
      <c r="K112" s="44"/>
      <c r="L112" s="44">
        <v>553.15</v>
      </c>
      <c r="M112" s="106">
        <v>521.59</v>
      </c>
      <c r="N112" s="44"/>
    </row>
    <row r="113" spans="1:30" s="35" customFormat="1" ht="15" customHeight="1" x14ac:dyDescent="0.25">
      <c r="A113" s="291"/>
      <c r="B113" s="292"/>
      <c r="C113" s="293"/>
      <c r="D113" s="295"/>
      <c r="E113" s="90" t="s">
        <v>227</v>
      </c>
      <c r="F113" s="44"/>
      <c r="G113" s="44">
        <v>1</v>
      </c>
      <c r="H113" s="44">
        <v>2</v>
      </c>
      <c r="I113" s="44"/>
      <c r="J113" s="44">
        <f>100*0.93</f>
        <v>93</v>
      </c>
      <c r="K113" s="44">
        <v>45</v>
      </c>
      <c r="L113" s="44"/>
      <c r="M113" s="106">
        <v>570.85</v>
      </c>
      <c r="N113" s="44">
        <v>1350.26</v>
      </c>
    </row>
    <row r="114" spans="1:30" s="35" customFormat="1" ht="15" customHeight="1" x14ac:dyDescent="0.25">
      <c r="A114" s="291"/>
      <c r="B114" s="292"/>
      <c r="C114" s="293"/>
      <c r="D114" s="295"/>
      <c r="E114" s="90" t="s">
        <v>228</v>
      </c>
      <c r="F114" s="44">
        <v>1</v>
      </c>
      <c r="G114" s="44">
        <v>5</v>
      </c>
      <c r="H114" s="44"/>
      <c r="I114" s="44">
        <f>160*0.93</f>
        <v>148.80000000000001</v>
      </c>
      <c r="J114" s="44">
        <f>(160*5)*0.93</f>
        <v>744</v>
      </c>
      <c r="K114" s="44"/>
      <c r="L114" s="44">
        <v>531.82000000000005</v>
      </c>
      <c r="M114" s="106">
        <v>2447.9</v>
      </c>
      <c r="N114" s="44"/>
    </row>
    <row r="115" spans="1:30" s="35" customFormat="1" ht="15" customHeight="1" x14ac:dyDescent="0.25">
      <c r="A115" s="291"/>
      <c r="B115" s="292"/>
      <c r="C115" s="293"/>
      <c r="D115" s="295"/>
      <c r="E115" s="90" t="s">
        <v>229</v>
      </c>
      <c r="F115" s="44">
        <v>2</v>
      </c>
      <c r="G115" s="44">
        <v>1</v>
      </c>
      <c r="H115" s="44"/>
      <c r="I115" s="44">
        <f>(250*2)*0.93</f>
        <v>465</v>
      </c>
      <c r="J115" s="44">
        <f>250*0.93</f>
        <v>232.5</v>
      </c>
      <c r="K115" s="44"/>
      <c r="L115" s="44">
        <v>1289.18</v>
      </c>
      <c r="M115" s="106">
        <v>476.61</v>
      </c>
      <c r="N115" s="44"/>
    </row>
    <row r="116" spans="1:30" s="35" customFormat="1" ht="15" customHeight="1" x14ac:dyDescent="0.25">
      <c r="A116" s="291"/>
      <c r="B116" s="292"/>
      <c r="C116" s="293"/>
      <c r="D116" s="295"/>
      <c r="E116" s="90" t="s">
        <v>230</v>
      </c>
      <c r="F116" s="44">
        <v>1</v>
      </c>
      <c r="G116" s="44"/>
      <c r="H116" s="44"/>
      <c r="I116" s="44">
        <f>400*0.93</f>
        <v>372</v>
      </c>
      <c r="J116" s="44"/>
      <c r="K116" s="44"/>
      <c r="L116" s="44">
        <v>235.5</v>
      </c>
      <c r="M116" s="106"/>
      <c r="N116" s="44"/>
    </row>
    <row r="117" spans="1:30" s="35" customFormat="1" ht="15" customHeight="1" x14ac:dyDescent="0.25">
      <c r="A117" s="291"/>
      <c r="B117" s="292"/>
      <c r="C117" s="293"/>
      <c r="D117" s="270"/>
      <c r="E117" s="90" t="s">
        <v>229</v>
      </c>
      <c r="F117" s="44"/>
      <c r="G117" s="44">
        <v>1</v>
      </c>
      <c r="H117" s="44"/>
      <c r="I117" s="44"/>
      <c r="J117" s="44">
        <f>250*0.93</f>
        <v>232.5</v>
      </c>
      <c r="K117" s="44"/>
      <c r="L117" s="44"/>
      <c r="M117" s="44">
        <v>1662.52</v>
      </c>
      <c r="N117" s="44"/>
    </row>
    <row r="118" spans="1:30" s="35" customFormat="1" ht="15" customHeight="1" x14ac:dyDescent="0.25">
      <c r="A118" s="291"/>
      <c r="B118" s="292"/>
      <c r="C118" s="293"/>
      <c r="D118" s="270"/>
      <c r="E118" s="90" t="s">
        <v>230</v>
      </c>
      <c r="F118" s="44"/>
      <c r="G118" s="44">
        <v>2</v>
      </c>
      <c r="H118" s="44"/>
      <c r="I118" s="44"/>
      <c r="J118" s="44">
        <f>(400*2)*0.93</f>
        <v>744</v>
      </c>
      <c r="K118" s="44"/>
      <c r="L118" s="44"/>
      <c r="M118" s="44">
        <v>4847.71</v>
      </c>
      <c r="N118" s="44"/>
    </row>
    <row r="119" spans="1:30" s="35" customFormat="1" ht="15" customHeight="1" x14ac:dyDescent="0.25">
      <c r="A119" s="273" t="s">
        <v>135</v>
      </c>
      <c r="B119" s="273"/>
      <c r="C119" s="273"/>
      <c r="D119" s="274" t="s">
        <v>90</v>
      </c>
      <c r="E119" s="90" t="s">
        <v>224</v>
      </c>
      <c r="F119" s="44">
        <v>1</v>
      </c>
      <c r="G119" s="44"/>
      <c r="H119" s="44">
        <v>1</v>
      </c>
      <c r="I119" s="44">
        <f>25*0.93</f>
        <v>23.25</v>
      </c>
      <c r="J119" s="44"/>
      <c r="K119" s="44">
        <v>5</v>
      </c>
      <c r="L119" s="44">
        <v>264.27999999999997</v>
      </c>
      <c r="M119" s="106"/>
      <c r="N119" s="44">
        <v>321.39999999999998</v>
      </c>
    </row>
    <row r="120" spans="1:30" s="35" customFormat="1" ht="15" customHeight="1" x14ac:dyDescent="0.25">
      <c r="A120" s="273"/>
      <c r="B120" s="273"/>
      <c r="C120" s="273"/>
      <c r="D120" s="270"/>
      <c r="E120" s="90" t="s">
        <v>225</v>
      </c>
      <c r="F120" s="44"/>
      <c r="G120" s="44"/>
      <c r="H120" s="44"/>
      <c r="I120" s="44"/>
      <c r="J120" s="44"/>
      <c r="K120" s="44"/>
      <c r="L120" s="44"/>
      <c r="M120" s="106"/>
      <c r="N120" s="44"/>
    </row>
    <row r="121" spans="1:30" s="35" customFormat="1" ht="15.75" customHeight="1" x14ac:dyDescent="0.25">
      <c r="A121" s="273"/>
      <c r="B121" s="273"/>
      <c r="C121" s="273"/>
      <c r="D121" s="270"/>
      <c r="E121" s="90" t="s">
        <v>226</v>
      </c>
      <c r="F121" s="44">
        <v>1</v>
      </c>
      <c r="G121" s="44"/>
      <c r="H121" s="44">
        <v>1</v>
      </c>
      <c r="I121" s="44">
        <f>63*0.93</f>
        <v>58.59</v>
      </c>
      <c r="J121" s="44"/>
      <c r="K121" s="44">
        <v>30</v>
      </c>
      <c r="L121" s="44">
        <v>499.85</v>
      </c>
      <c r="M121" s="106"/>
      <c r="N121" s="44">
        <v>552.79</v>
      </c>
    </row>
    <row r="122" spans="1:30" s="35" customFormat="1" ht="15" customHeight="1" x14ac:dyDescent="0.25">
      <c r="A122" s="273"/>
      <c r="B122" s="273"/>
      <c r="C122" s="273"/>
      <c r="D122" s="270"/>
      <c r="E122" s="90" t="s">
        <v>236</v>
      </c>
      <c r="F122" s="44"/>
      <c r="G122" s="44"/>
      <c r="H122" s="44">
        <v>1</v>
      </c>
      <c r="I122" s="44"/>
      <c r="J122" s="44"/>
      <c r="K122" s="44">
        <v>15</v>
      </c>
      <c r="L122" s="44"/>
      <c r="M122" s="106"/>
      <c r="N122" s="44">
        <v>994.3</v>
      </c>
    </row>
    <row r="123" spans="1:30" s="35" customFormat="1" x14ac:dyDescent="0.25">
      <c r="A123" s="273"/>
      <c r="B123" s="273"/>
      <c r="C123" s="273"/>
      <c r="D123" s="270"/>
      <c r="E123" s="90" t="s">
        <v>237</v>
      </c>
      <c r="F123" s="44"/>
      <c r="G123" s="44"/>
      <c r="H123" s="44"/>
      <c r="I123" s="44"/>
      <c r="J123" s="44"/>
      <c r="K123" s="44"/>
      <c r="L123" s="44"/>
      <c r="M123" s="106"/>
      <c r="N123" s="44"/>
    </row>
    <row r="124" spans="1:30" s="35" customFormat="1" ht="18.75" customHeight="1" thickBot="1" x14ac:dyDescent="0.3">
      <c r="E124" s="37"/>
    </row>
    <row r="125" spans="1:30" s="35" customFormat="1" ht="15" customHeight="1" x14ac:dyDescent="0.25">
      <c r="A125" s="270" t="s">
        <v>186</v>
      </c>
      <c r="B125" s="270" t="s">
        <v>232</v>
      </c>
      <c r="C125" s="270"/>
      <c r="D125" s="270"/>
      <c r="E125" s="270"/>
      <c r="F125" s="271" t="s">
        <v>184</v>
      </c>
      <c r="G125" s="271"/>
      <c r="H125" s="271"/>
      <c r="I125" s="271"/>
      <c r="J125" s="271"/>
      <c r="K125" s="271"/>
      <c r="L125" s="271"/>
      <c r="M125" s="271"/>
      <c r="N125" s="271"/>
      <c r="O125" s="271"/>
      <c r="P125" s="271"/>
      <c r="Q125" s="271"/>
      <c r="R125" s="79"/>
      <c r="S125" s="271" t="s">
        <v>185</v>
      </c>
      <c r="T125" s="271"/>
      <c r="U125" s="271"/>
      <c r="V125" s="271"/>
      <c r="W125" s="271"/>
      <c r="X125" s="271"/>
      <c r="Y125" s="271"/>
      <c r="Z125" s="271"/>
      <c r="AA125" s="271"/>
      <c r="AB125" s="271"/>
      <c r="AC125" s="271"/>
      <c r="AD125" s="271"/>
    </row>
    <row r="126" spans="1:30" s="35" customFormat="1" x14ac:dyDescent="0.25">
      <c r="A126" s="270"/>
      <c r="B126" s="270"/>
      <c r="C126" s="270"/>
      <c r="D126" s="270"/>
      <c r="E126" s="270"/>
      <c r="F126" s="270" t="s">
        <v>190</v>
      </c>
      <c r="G126" s="270"/>
      <c r="H126" s="270"/>
      <c r="I126" s="270" t="s">
        <v>191</v>
      </c>
      <c r="J126" s="270"/>
      <c r="K126" s="270"/>
      <c r="L126" s="270" t="s">
        <v>192</v>
      </c>
      <c r="M126" s="270"/>
      <c r="N126" s="270"/>
      <c r="O126" s="272" t="s">
        <v>193</v>
      </c>
      <c r="P126" s="272"/>
      <c r="Q126" s="272"/>
      <c r="R126" s="80"/>
      <c r="S126" s="270" t="s">
        <v>190</v>
      </c>
      <c r="T126" s="270"/>
      <c r="U126" s="270"/>
      <c r="V126" s="270" t="s">
        <v>191</v>
      </c>
      <c r="W126" s="270"/>
      <c r="X126" s="270"/>
      <c r="Y126" s="270" t="s">
        <v>192</v>
      </c>
      <c r="Z126" s="270"/>
      <c r="AA126" s="270"/>
      <c r="AB126" s="272" t="s">
        <v>193</v>
      </c>
      <c r="AC126" s="272"/>
      <c r="AD126" s="272"/>
    </row>
    <row r="127" spans="1:30" s="35" customFormat="1" x14ac:dyDescent="0.25">
      <c r="A127" s="270"/>
      <c r="B127" s="270"/>
      <c r="C127" s="270"/>
      <c r="D127" s="270"/>
      <c r="E127" s="270"/>
      <c r="F127" s="90">
        <f>$F$4</f>
        <v>2017</v>
      </c>
      <c r="G127" s="90">
        <f>$E$4</f>
        <v>2018</v>
      </c>
      <c r="H127" s="90">
        <f>$D$4</f>
        <v>2019</v>
      </c>
      <c r="I127" s="90">
        <f>$F$4</f>
        <v>2017</v>
      </c>
      <c r="J127" s="90">
        <f>$E$4</f>
        <v>2018</v>
      </c>
      <c r="K127" s="90">
        <f>$D$4</f>
        <v>2019</v>
      </c>
      <c r="L127" s="90">
        <f>$F$4</f>
        <v>2017</v>
      </c>
      <c r="M127" s="90">
        <f>$E$4</f>
        <v>2018</v>
      </c>
      <c r="N127" s="90">
        <f>$D$4</f>
        <v>2019</v>
      </c>
      <c r="O127" s="90">
        <f>$F$4</f>
        <v>2017</v>
      </c>
      <c r="P127" s="90">
        <f>$E$4</f>
        <v>2018</v>
      </c>
      <c r="Q127" s="90">
        <f>$D$4</f>
        <v>2019</v>
      </c>
      <c r="R127" s="59"/>
      <c r="S127" s="90">
        <f>$F$4</f>
        <v>2017</v>
      </c>
      <c r="T127" s="90">
        <f>$E$4</f>
        <v>2018</v>
      </c>
      <c r="U127" s="90">
        <f>$D$4</f>
        <v>2019</v>
      </c>
      <c r="V127" s="90">
        <f>$F$4</f>
        <v>2017</v>
      </c>
      <c r="W127" s="90">
        <f>$E$4</f>
        <v>2018</v>
      </c>
      <c r="X127" s="90">
        <f>$D$4</f>
        <v>2019</v>
      </c>
      <c r="Y127" s="90">
        <f>$F$4</f>
        <v>2017</v>
      </c>
      <c r="Z127" s="90">
        <f>$E$4</f>
        <v>2018</v>
      </c>
      <c r="AA127" s="90">
        <f>$D$4</f>
        <v>2019</v>
      </c>
      <c r="AB127" s="90">
        <f>$F$4</f>
        <v>2017</v>
      </c>
      <c r="AC127" s="90">
        <f>$E$4</f>
        <v>2018</v>
      </c>
      <c r="AD127" s="90">
        <f>$D$4</f>
        <v>2019</v>
      </c>
    </row>
    <row r="128" spans="1:30" s="35" customFormat="1" ht="31.5" customHeight="1" x14ac:dyDescent="0.25">
      <c r="A128" s="138"/>
      <c r="B128" s="269" t="s">
        <v>233</v>
      </c>
      <c r="C128" s="269"/>
      <c r="D128" s="269"/>
      <c r="E128" s="269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S128" s="44"/>
      <c r="T128" s="44"/>
      <c r="U128" s="44">
        <v>1</v>
      </c>
      <c r="V128" s="44"/>
      <c r="W128" s="44"/>
      <c r="X128" s="44"/>
      <c r="Y128" s="44">
        <v>901.15</v>
      </c>
      <c r="Z128" s="44">
        <v>29.37</v>
      </c>
      <c r="AA128" s="44">
        <v>493.6</v>
      </c>
      <c r="AB128" s="44"/>
      <c r="AC128" s="44"/>
      <c r="AD128" s="44"/>
    </row>
    <row r="129" spans="5:27" s="35" customFormat="1" x14ac:dyDescent="0.25">
      <c r="E129" s="37"/>
    </row>
    <row r="130" spans="5:27" ht="18.75" x14ac:dyDescent="0.3">
      <c r="AA130" s="110"/>
    </row>
  </sheetData>
  <mergeCells count="100">
    <mergeCell ref="B1:O1"/>
    <mergeCell ref="B3:B4"/>
    <mergeCell ref="C3:C4"/>
    <mergeCell ref="D3:F3"/>
    <mergeCell ref="G3:I3"/>
    <mergeCell ref="J3:L3"/>
    <mergeCell ref="M3:O3"/>
    <mergeCell ref="R31:U31"/>
    <mergeCell ref="A32:A33"/>
    <mergeCell ref="R33:U33"/>
    <mergeCell ref="A34:A35"/>
    <mergeCell ref="A29:A31"/>
    <mergeCell ref="M38:O38"/>
    <mergeCell ref="B5:C5"/>
    <mergeCell ref="D5:I5"/>
    <mergeCell ref="J5:O5"/>
    <mergeCell ref="N27:O27"/>
    <mergeCell ref="B29:B31"/>
    <mergeCell ref="C29:C31"/>
    <mergeCell ref="D29:O29"/>
    <mergeCell ref="D30:G30"/>
    <mergeCell ref="H30:K30"/>
    <mergeCell ref="L30:O30"/>
    <mergeCell ref="A39:AD39"/>
    <mergeCell ref="A40:AD40"/>
    <mergeCell ref="F41:Q41"/>
    <mergeCell ref="S41:AD41"/>
    <mergeCell ref="A42:A43"/>
    <mergeCell ref="B42:B43"/>
    <mergeCell ref="C42:C43"/>
    <mergeCell ref="D42:D43"/>
    <mergeCell ref="E42:E43"/>
    <mergeCell ref="F42:H42"/>
    <mergeCell ref="AB42:AD42"/>
    <mergeCell ref="I42:K42"/>
    <mergeCell ref="L42:N42"/>
    <mergeCell ref="O42:Q42"/>
    <mergeCell ref="S42:U42"/>
    <mergeCell ref="V42:X42"/>
    <mergeCell ref="A60:A75"/>
    <mergeCell ref="B60:B75"/>
    <mergeCell ref="C60:C71"/>
    <mergeCell ref="D60:D67"/>
    <mergeCell ref="D68:D75"/>
    <mergeCell ref="C72:C75"/>
    <mergeCell ref="A44:A59"/>
    <mergeCell ref="B44:B59"/>
    <mergeCell ref="C44:C51"/>
    <mergeCell ref="D44:D51"/>
    <mergeCell ref="C52:C59"/>
    <mergeCell ref="D52:D59"/>
    <mergeCell ref="Y42:AA42"/>
    <mergeCell ref="A77:AD77"/>
    <mergeCell ref="F78:Q78"/>
    <mergeCell ref="S78:AD78"/>
    <mergeCell ref="A79:A80"/>
    <mergeCell ref="B79:B80"/>
    <mergeCell ref="C79:D80"/>
    <mergeCell ref="E79:E80"/>
    <mergeCell ref="F79:H79"/>
    <mergeCell ref="I79:K79"/>
    <mergeCell ref="L79:N79"/>
    <mergeCell ref="O79:Q79"/>
    <mergeCell ref="S79:U79"/>
    <mergeCell ref="V79:X79"/>
    <mergeCell ref="Y79:AA79"/>
    <mergeCell ref="AB79:AD79"/>
    <mergeCell ref="C89:D96"/>
    <mergeCell ref="A97:A104"/>
    <mergeCell ref="B97:B104"/>
    <mergeCell ref="C97:D104"/>
    <mergeCell ref="A81:A96"/>
    <mergeCell ref="B81:B88"/>
    <mergeCell ref="C81:D88"/>
    <mergeCell ref="B89:B96"/>
    <mergeCell ref="F108:H108"/>
    <mergeCell ref="I108:K108"/>
    <mergeCell ref="L108:N108"/>
    <mergeCell ref="A107:N107"/>
    <mergeCell ref="A110:C118"/>
    <mergeCell ref="D110:D116"/>
    <mergeCell ref="D117:D118"/>
    <mergeCell ref="A119:C123"/>
    <mergeCell ref="D119:D123"/>
    <mergeCell ref="A108:C109"/>
    <mergeCell ref="D108:D109"/>
    <mergeCell ref="E108:E109"/>
    <mergeCell ref="B128:E128"/>
    <mergeCell ref="A125:A127"/>
    <mergeCell ref="B125:E127"/>
    <mergeCell ref="F125:Q125"/>
    <mergeCell ref="S125:AD125"/>
    <mergeCell ref="F126:H126"/>
    <mergeCell ref="I126:K126"/>
    <mergeCell ref="L126:N126"/>
    <mergeCell ref="O126:Q126"/>
    <mergeCell ref="S126:U126"/>
    <mergeCell ref="V126:X126"/>
    <mergeCell ref="Y126:AA126"/>
    <mergeCell ref="AB126:AD126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F554D-A7A0-45ED-9A72-072C04533C22}">
  <dimension ref="A1:AD120"/>
  <sheetViews>
    <sheetView zoomScale="60" zoomScaleNormal="60" workbookViewId="0">
      <selection activeCell="S18" sqref="S18"/>
    </sheetView>
  </sheetViews>
  <sheetFormatPr defaultRowHeight="15" x14ac:dyDescent="0.25"/>
  <cols>
    <col min="1" max="1" width="30" style="35" customWidth="1"/>
    <col min="2" max="2" width="8.5703125" style="35" customWidth="1"/>
    <col min="3" max="3" width="33.42578125" style="35" customWidth="1"/>
    <col min="4" max="4" width="14.42578125" style="35" customWidth="1"/>
    <col min="5" max="5" width="16.85546875" style="37" customWidth="1"/>
    <col min="6" max="14" width="14.42578125" style="35" customWidth="1"/>
    <col min="15" max="15" width="14.5703125" style="35" customWidth="1"/>
    <col min="16" max="16" width="11.5703125" style="35" customWidth="1"/>
    <col min="17" max="17" width="14.42578125" style="35" customWidth="1"/>
    <col min="18" max="18" width="9.140625" style="35" customWidth="1"/>
    <col min="19" max="29" width="12.85546875" style="35" customWidth="1"/>
    <col min="30" max="30" width="18.7109375" style="35" customWidth="1"/>
    <col min="31" max="248" width="9.140625" style="36"/>
    <col min="249" max="249" width="12.5703125" style="36" customWidth="1"/>
    <col min="250" max="250" width="8.5703125" style="36" customWidth="1"/>
    <col min="251" max="251" width="33.42578125" style="36" customWidth="1"/>
    <col min="252" max="252" width="14.42578125" style="36" customWidth="1"/>
    <col min="253" max="253" width="16.85546875" style="36" customWidth="1"/>
    <col min="254" max="264" width="14.42578125" style="36" customWidth="1"/>
    <col min="265" max="265" width="19.5703125" style="36" customWidth="1"/>
    <col min="266" max="266" width="14.5703125" style="36" customWidth="1"/>
    <col min="267" max="267" width="11.5703125" style="36" customWidth="1"/>
    <col min="268" max="269" width="14.42578125" style="36" customWidth="1"/>
    <col min="270" max="270" width="9.140625" style="36"/>
    <col min="271" max="281" width="12.85546875" style="36" customWidth="1"/>
    <col min="282" max="282" width="15" style="36" customWidth="1"/>
    <col min="283" max="284" width="12.85546875" style="36" customWidth="1"/>
    <col min="285" max="285" width="18.7109375" style="36" customWidth="1"/>
    <col min="286" max="286" width="19.5703125" style="36" customWidth="1"/>
    <col min="287" max="504" width="9.140625" style="36"/>
    <col min="505" max="505" width="12.5703125" style="36" customWidth="1"/>
    <col min="506" max="506" width="8.5703125" style="36" customWidth="1"/>
    <col min="507" max="507" width="33.42578125" style="36" customWidth="1"/>
    <col min="508" max="508" width="14.42578125" style="36" customWidth="1"/>
    <col min="509" max="509" width="16.85546875" style="36" customWidth="1"/>
    <col min="510" max="520" width="14.42578125" style="36" customWidth="1"/>
    <col min="521" max="521" width="19.5703125" style="36" customWidth="1"/>
    <col min="522" max="522" width="14.5703125" style="36" customWidth="1"/>
    <col min="523" max="523" width="11.5703125" style="36" customWidth="1"/>
    <col min="524" max="525" width="14.42578125" style="36" customWidth="1"/>
    <col min="526" max="526" width="9.140625" style="36"/>
    <col min="527" max="537" width="12.85546875" style="36" customWidth="1"/>
    <col min="538" max="538" width="15" style="36" customWidth="1"/>
    <col min="539" max="540" width="12.85546875" style="36" customWidth="1"/>
    <col min="541" max="541" width="18.7109375" style="36" customWidth="1"/>
    <col min="542" max="542" width="19.5703125" style="36" customWidth="1"/>
    <col min="543" max="760" width="9.140625" style="36"/>
    <col min="761" max="761" width="12.5703125" style="36" customWidth="1"/>
    <col min="762" max="762" width="8.5703125" style="36" customWidth="1"/>
    <col min="763" max="763" width="33.42578125" style="36" customWidth="1"/>
    <col min="764" max="764" width="14.42578125" style="36" customWidth="1"/>
    <col min="765" max="765" width="16.85546875" style="36" customWidth="1"/>
    <col min="766" max="776" width="14.42578125" style="36" customWidth="1"/>
    <col min="777" max="777" width="19.5703125" style="36" customWidth="1"/>
    <col min="778" max="778" width="14.5703125" style="36" customWidth="1"/>
    <col min="779" max="779" width="11.5703125" style="36" customWidth="1"/>
    <col min="780" max="781" width="14.42578125" style="36" customWidth="1"/>
    <col min="782" max="782" width="9.140625" style="36"/>
    <col min="783" max="793" width="12.85546875" style="36" customWidth="1"/>
    <col min="794" max="794" width="15" style="36" customWidth="1"/>
    <col min="795" max="796" width="12.85546875" style="36" customWidth="1"/>
    <col min="797" max="797" width="18.7109375" style="36" customWidth="1"/>
    <col min="798" max="798" width="19.5703125" style="36" customWidth="1"/>
    <col min="799" max="1016" width="9.140625" style="36"/>
    <col min="1017" max="1017" width="12.5703125" style="36" customWidth="1"/>
    <col min="1018" max="1018" width="8.5703125" style="36" customWidth="1"/>
    <col min="1019" max="1019" width="33.42578125" style="36" customWidth="1"/>
    <col min="1020" max="1020" width="14.42578125" style="36" customWidth="1"/>
    <col min="1021" max="1021" width="16.85546875" style="36" customWidth="1"/>
    <col min="1022" max="1032" width="14.42578125" style="36" customWidth="1"/>
    <col min="1033" max="1033" width="19.5703125" style="36" customWidth="1"/>
    <col min="1034" max="1034" width="14.5703125" style="36" customWidth="1"/>
    <col min="1035" max="1035" width="11.5703125" style="36" customWidth="1"/>
    <col min="1036" max="1037" width="14.42578125" style="36" customWidth="1"/>
    <col min="1038" max="1038" width="9.140625" style="36"/>
    <col min="1039" max="1049" width="12.85546875" style="36" customWidth="1"/>
    <col min="1050" max="1050" width="15" style="36" customWidth="1"/>
    <col min="1051" max="1052" width="12.85546875" style="36" customWidth="1"/>
    <col min="1053" max="1053" width="18.7109375" style="36" customWidth="1"/>
    <col min="1054" max="1054" width="19.5703125" style="36" customWidth="1"/>
    <col min="1055" max="1272" width="9.140625" style="36"/>
    <col min="1273" max="1273" width="12.5703125" style="36" customWidth="1"/>
    <col min="1274" max="1274" width="8.5703125" style="36" customWidth="1"/>
    <col min="1275" max="1275" width="33.42578125" style="36" customWidth="1"/>
    <col min="1276" max="1276" width="14.42578125" style="36" customWidth="1"/>
    <col min="1277" max="1277" width="16.85546875" style="36" customWidth="1"/>
    <col min="1278" max="1288" width="14.42578125" style="36" customWidth="1"/>
    <col min="1289" max="1289" width="19.5703125" style="36" customWidth="1"/>
    <col min="1290" max="1290" width="14.5703125" style="36" customWidth="1"/>
    <col min="1291" max="1291" width="11.5703125" style="36" customWidth="1"/>
    <col min="1292" max="1293" width="14.42578125" style="36" customWidth="1"/>
    <col min="1294" max="1294" width="9.140625" style="36"/>
    <col min="1295" max="1305" width="12.85546875" style="36" customWidth="1"/>
    <col min="1306" max="1306" width="15" style="36" customWidth="1"/>
    <col min="1307" max="1308" width="12.85546875" style="36" customWidth="1"/>
    <col min="1309" max="1309" width="18.7109375" style="36" customWidth="1"/>
    <col min="1310" max="1310" width="19.5703125" style="36" customWidth="1"/>
    <col min="1311" max="1528" width="9.140625" style="36"/>
    <col min="1529" max="1529" width="12.5703125" style="36" customWidth="1"/>
    <col min="1530" max="1530" width="8.5703125" style="36" customWidth="1"/>
    <col min="1531" max="1531" width="33.42578125" style="36" customWidth="1"/>
    <col min="1532" max="1532" width="14.42578125" style="36" customWidth="1"/>
    <col min="1533" max="1533" width="16.85546875" style="36" customWidth="1"/>
    <col min="1534" max="1544" width="14.42578125" style="36" customWidth="1"/>
    <col min="1545" max="1545" width="19.5703125" style="36" customWidth="1"/>
    <col min="1546" max="1546" width="14.5703125" style="36" customWidth="1"/>
    <col min="1547" max="1547" width="11.5703125" style="36" customWidth="1"/>
    <col min="1548" max="1549" width="14.42578125" style="36" customWidth="1"/>
    <col min="1550" max="1550" width="9.140625" style="36"/>
    <col min="1551" max="1561" width="12.85546875" style="36" customWidth="1"/>
    <col min="1562" max="1562" width="15" style="36" customWidth="1"/>
    <col min="1563" max="1564" width="12.85546875" style="36" customWidth="1"/>
    <col min="1565" max="1565" width="18.7109375" style="36" customWidth="1"/>
    <col min="1566" max="1566" width="19.5703125" style="36" customWidth="1"/>
    <col min="1567" max="1784" width="9.140625" style="36"/>
    <col min="1785" max="1785" width="12.5703125" style="36" customWidth="1"/>
    <col min="1786" max="1786" width="8.5703125" style="36" customWidth="1"/>
    <col min="1787" max="1787" width="33.42578125" style="36" customWidth="1"/>
    <col min="1788" max="1788" width="14.42578125" style="36" customWidth="1"/>
    <col min="1789" max="1789" width="16.85546875" style="36" customWidth="1"/>
    <col min="1790" max="1800" width="14.42578125" style="36" customWidth="1"/>
    <col min="1801" max="1801" width="19.5703125" style="36" customWidth="1"/>
    <col min="1802" max="1802" width="14.5703125" style="36" customWidth="1"/>
    <col min="1803" max="1803" width="11.5703125" style="36" customWidth="1"/>
    <col min="1804" max="1805" width="14.42578125" style="36" customWidth="1"/>
    <col min="1806" max="1806" width="9.140625" style="36"/>
    <col min="1807" max="1817" width="12.85546875" style="36" customWidth="1"/>
    <col min="1818" max="1818" width="15" style="36" customWidth="1"/>
    <col min="1819" max="1820" width="12.85546875" style="36" customWidth="1"/>
    <col min="1821" max="1821" width="18.7109375" style="36" customWidth="1"/>
    <col min="1822" max="1822" width="19.5703125" style="36" customWidth="1"/>
    <col min="1823" max="2040" width="9.140625" style="36"/>
    <col min="2041" max="2041" width="12.5703125" style="36" customWidth="1"/>
    <col min="2042" max="2042" width="8.5703125" style="36" customWidth="1"/>
    <col min="2043" max="2043" width="33.42578125" style="36" customWidth="1"/>
    <col min="2044" max="2044" width="14.42578125" style="36" customWidth="1"/>
    <col min="2045" max="2045" width="16.85546875" style="36" customWidth="1"/>
    <col min="2046" max="2056" width="14.42578125" style="36" customWidth="1"/>
    <col min="2057" max="2057" width="19.5703125" style="36" customWidth="1"/>
    <col min="2058" max="2058" width="14.5703125" style="36" customWidth="1"/>
    <col min="2059" max="2059" width="11.5703125" style="36" customWidth="1"/>
    <col min="2060" max="2061" width="14.42578125" style="36" customWidth="1"/>
    <col min="2062" max="2062" width="9.140625" style="36"/>
    <col min="2063" max="2073" width="12.85546875" style="36" customWidth="1"/>
    <col min="2074" max="2074" width="15" style="36" customWidth="1"/>
    <col min="2075" max="2076" width="12.85546875" style="36" customWidth="1"/>
    <col min="2077" max="2077" width="18.7109375" style="36" customWidth="1"/>
    <col min="2078" max="2078" width="19.5703125" style="36" customWidth="1"/>
    <col min="2079" max="2296" width="9.140625" style="36"/>
    <col min="2297" max="2297" width="12.5703125" style="36" customWidth="1"/>
    <col min="2298" max="2298" width="8.5703125" style="36" customWidth="1"/>
    <col min="2299" max="2299" width="33.42578125" style="36" customWidth="1"/>
    <col min="2300" max="2300" width="14.42578125" style="36" customWidth="1"/>
    <col min="2301" max="2301" width="16.85546875" style="36" customWidth="1"/>
    <col min="2302" max="2312" width="14.42578125" style="36" customWidth="1"/>
    <col min="2313" max="2313" width="19.5703125" style="36" customWidth="1"/>
    <col min="2314" max="2314" width="14.5703125" style="36" customWidth="1"/>
    <col min="2315" max="2315" width="11.5703125" style="36" customWidth="1"/>
    <col min="2316" max="2317" width="14.42578125" style="36" customWidth="1"/>
    <col min="2318" max="2318" width="9.140625" style="36"/>
    <col min="2319" max="2329" width="12.85546875" style="36" customWidth="1"/>
    <col min="2330" max="2330" width="15" style="36" customWidth="1"/>
    <col min="2331" max="2332" width="12.85546875" style="36" customWidth="1"/>
    <col min="2333" max="2333" width="18.7109375" style="36" customWidth="1"/>
    <col min="2334" max="2334" width="19.5703125" style="36" customWidth="1"/>
    <col min="2335" max="2552" width="9.140625" style="36"/>
    <col min="2553" max="2553" width="12.5703125" style="36" customWidth="1"/>
    <col min="2554" max="2554" width="8.5703125" style="36" customWidth="1"/>
    <col min="2555" max="2555" width="33.42578125" style="36" customWidth="1"/>
    <col min="2556" max="2556" width="14.42578125" style="36" customWidth="1"/>
    <col min="2557" max="2557" width="16.85546875" style="36" customWidth="1"/>
    <col min="2558" max="2568" width="14.42578125" style="36" customWidth="1"/>
    <col min="2569" max="2569" width="19.5703125" style="36" customWidth="1"/>
    <col min="2570" max="2570" width="14.5703125" style="36" customWidth="1"/>
    <col min="2571" max="2571" width="11.5703125" style="36" customWidth="1"/>
    <col min="2572" max="2573" width="14.42578125" style="36" customWidth="1"/>
    <col min="2574" max="2574" width="9.140625" style="36"/>
    <col min="2575" max="2585" width="12.85546875" style="36" customWidth="1"/>
    <col min="2586" max="2586" width="15" style="36" customWidth="1"/>
    <col min="2587" max="2588" width="12.85546875" style="36" customWidth="1"/>
    <col min="2589" max="2589" width="18.7109375" style="36" customWidth="1"/>
    <col min="2590" max="2590" width="19.5703125" style="36" customWidth="1"/>
    <col min="2591" max="2808" width="9.140625" style="36"/>
    <col min="2809" max="2809" width="12.5703125" style="36" customWidth="1"/>
    <col min="2810" max="2810" width="8.5703125" style="36" customWidth="1"/>
    <col min="2811" max="2811" width="33.42578125" style="36" customWidth="1"/>
    <col min="2812" max="2812" width="14.42578125" style="36" customWidth="1"/>
    <col min="2813" max="2813" width="16.85546875" style="36" customWidth="1"/>
    <col min="2814" max="2824" width="14.42578125" style="36" customWidth="1"/>
    <col min="2825" max="2825" width="19.5703125" style="36" customWidth="1"/>
    <col min="2826" max="2826" width="14.5703125" style="36" customWidth="1"/>
    <col min="2827" max="2827" width="11.5703125" style="36" customWidth="1"/>
    <col min="2828" max="2829" width="14.42578125" style="36" customWidth="1"/>
    <col min="2830" max="2830" width="9.140625" style="36"/>
    <col min="2831" max="2841" width="12.85546875" style="36" customWidth="1"/>
    <col min="2842" max="2842" width="15" style="36" customWidth="1"/>
    <col min="2843" max="2844" width="12.85546875" style="36" customWidth="1"/>
    <col min="2845" max="2845" width="18.7109375" style="36" customWidth="1"/>
    <col min="2846" max="2846" width="19.5703125" style="36" customWidth="1"/>
    <col min="2847" max="3064" width="9.140625" style="36"/>
    <col min="3065" max="3065" width="12.5703125" style="36" customWidth="1"/>
    <col min="3066" max="3066" width="8.5703125" style="36" customWidth="1"/>
    <col min="3067" max="3067" width="33.42578125" style="36" customWidth="1"/>
    <col min="3068" max="3068" width="14.42578125" style="36" customWidth="1"/>
    <col min="3069" max="3069" width="16.85546875" style="36" customWidth="1"/>
    <col min="3070" max="3080" width="14.42578125" style="36" customWidth="1"/>
    <col min="3081" max="3081" width="19.5703125" style="36" customWidth="1"/>
    <col min="3082" max="3082" width="14.5703125" style="36" customWidth="1"/>
    <col min="3083" max="3083" width="11.5703125" style="36" customWidth="1"/>
    <col min="3084" max="3085" width="14.42578125" style="36" customWidth="1"/>
    <col min="3086" max="3086" width="9.140625" style="36"/>
    <col min="3087" max="3097" width="12.85546875" style="36" customWidth="1"/>
    <col min="3098" max="3098" width="15" style="36" customWidth="1"/>
    <col min="3099" max="3100" width="12.85546875" style="36" customWidth="1"/>
    <col min="3101" max="3101" width="18.7109375" style="36" customWidth="1"/>
    <col min="3102" max="3102" width="19.5703125" style="36" customWidth="1"/>
    <col min="3103" max="3320" width="9.140625" style="36"/>
    <col min="3321" max="3321" width="12.5703125" style="36" customWidth="1"/>
    <col min="3322" max="3322" width="8.5703125" style="36" customWidth="1"/>
    <col min="3323" max="3323" width="33.42578125" style="36" customWidth="1"/>
    <col min="3324" max="3324" width="14.42578125" style="36" customWidth="1"/>
    <col min="3325" max="3325" width="16.85546875" style="36" customWidth="1"/>
    <col min="3326" max="3336" width="14.42578125" style="36" customWidth="1"/>
    <col min="3337" max="3337" width="19.5703125" style="36" customWidth="1"/>
    <col min="3338" max="3338" width="14.5703125" style="36" customWidth="1"/>
    <col min="3339" max="3339" width="11.5703125" style="36" customWidth="1"/>
    <col min="3340" max="3341" width="14.42578125" style="36" customWidth="1"/>
    <col min="3342" max="3342" width="9.140625" style="36"/>
    <col min="3343" max="3353" width="12.85546875" style="36" customWidth="1"/>
    <col min="3354" max="3354" width="15" style="36" customWidth="1"/>
    <col min="3355" max="3356" width="12.85546875" style="36" customWidth="1"/>
    <col min="3357" max="3357" width="18.7109375" style="36" customWidth="1"/>
    <col min="3358" max="3358" width="19.5703125" style="36" customWidth="1"/>
    <col min="3359" max="3576" width="9.140625" style="36"/>
    <col min="3577" max="3577" width="12.5703125" style="36" customWidth="1"/>
    <col min="3578" max="3578" width="8.5703125" style="36" customWidth="1"/>
    <col min="3579" max="3579" width="33.42578125" style="36" customWidth="1"/>
    <col min="3580" max="3580" width="14.42578125" style="36" customWidth="1"/>
    <col min="3581" max="3581" width="16.85546875" style="36" customWidth="1"/>
    <col min="3582" max="3592" width="14.42578125" style="36" customWidth="1"/>
    <col min="3593" max="3593" width="19.5703125" style="36" customWidth="1"/>
    <col min="3594" max="3594" width="14.5703125" style="36" customWidth="1"/>
    <col min="3595" max="3595" width="11.5703125" style="36" customWidth="1"/>
    <col min="3596" max="3597" width="14.42578125" style="36" customWidth="1"/>
    <col min="3598" max="3598" width="9.140625" style="36"/>
    <col min="3599" max="3609" width="12.85546875" style="36" customWidth="1"/>
    <col min="3610" max="3610" width="15" style="36" customWidth="1"/>
    <col min="3611" max="3612" width="12.85546875" style="36" customWidth="1"/>
    <col min="3613" max="3613" width="18.7109375" style="36" customWidth="1"/>
    <col min="3614" max="3614" width="19.5703125" style="36" customWidth="1"/>
    <col min="3615" max="3832" width="9.140625" style="36"/>
    <col min="3833" max="3833" width="12.5703125" style="36" customWidth="1"/>
    <col min="3834" max="3834" width="8.5703125" style="36" customWidth="1"/>
    <col min="3835" max="3835" width="33.42578125" style="36" customWidth="1"/>
    <col min="3836" max="3836" width="14.42578125" style="36" customWidth="1"/>
    <col min="3837" max="3837" width="16.85546875" style="36" customWidth="1"/>
    <col min="3838" max="3848" width="14.42578125" style="36" customWidth="1"/>
    <col min="3849" max="3849" width="19.5703125" style="36" customWidth="1"/>
    <col min="3850" max="3850" width="14.5703125" style="36" customWidth="1"/>
    <col min="3851" max="3851" width="11.5703125" style="36" customWidth="1"/>
    <col min="3852" max="3853" width="14.42578125" style="36" customWidth="1"/>
    <col min="3854" max="3854" width="9.140625" style="36"/>
    <col min="3855" max="3865" width="12.85546875" style="36" customWidth="1"/>
    <col min="3866" max="3866" width="15" style="36" customWidth="1"/>
    <col min="3867" max="3868" width="12.85546875" style="36" customWidth="1"/>
    <col min="3869" max="3869" width="18.7109375" style="36" customWidth="1"/>
    <col min="3870" max="3870" width="19.5703125" style="36" customWidth="1"/>
    <col min="3871" max="4088" width="9.140625" style="36"/>
    <col min="4089" max="4089" width="12.5703125" style="36" customWidth="1"/>
    <col min="4090" max="4090" width="8.5703125" style="36" customWidth="1"/>
    <col min="4091" max="4091" width="33.42578125" style="36" customWidth="1"/>
    <col min="4092" max="4092" width="14.42578125" style="36" customWidth="1"/>
    <col min="4093" max="4093" width="16.85546875" style="36" customWidth="1"/>
    <col min="4094" max="4104" width="14.42578125" style="36" customWidth="1"/>
    <col min="4105" max="4105" width="19.5703125" style="36" customWidth="1"/>
    <col min="4106" max="4106" width="14.5703125" style="36" customWidth="1"/>
    <col min="4107" max="4107" width="11.5703125" style="36" customWidth="1"/>
    <col min="4108" max="4109" width="14.42578125" style="36" customWidth="1"/>
    <col min="4110" max="4110" width="9.140625" style="36"/>
    <col min="4111" max="4121" width="12.85546875" style="36" customWidth="1"/>
    <col min="4122" max="4122" width="15" style="36" customWidth="1"/>
    <col min="4123" max="4124" width="12.85546875" style="36" customWidth="1"/>
    <col min="4125" max="4125" width="18.7109375" style="36" customWidth="1"/>
    <col min="4126" max="4126" width="19.5703125" style="36" customWidth="1"/>
    <col min="4127" max="4344" width="9.140625" style="36"/>
    <col min="4345" max="4345" width="12.5703125" style="36" customWidth="1"/>
    <col min="4346" max="4346" width="8.5703125" style="36" customWidth="1"/>
    <col min="4347" max="4347" width="33.42578125" style="36" customWidth="1"/>
    <col min="4348" max="4348" width="14.42578125" style="36" customWidth="1"/>
    <col min="4349" max="4349" width="16.85546875" style="36" customWidth="1"/>
    <col min="4350" max="4360" width="14.42578125" style="36" customWidth="1"/>
    <col min="4361" max="4361" width="19.5703125" style="36" customWidth="1"/>
    <col min="4362" max="4362" width="14.5703125" style="36" customWidth="1"/>
    <col min="4363" max="4363" width="11.5703125" style="36" customWidth="1"/>
    <col min="4364" max="4365" width="14.42578125" style="36" customWidth="1"/>
    <col min="4366" max="4366" width="9.140625" style="36"/>
    <col min="4367" max="4377" width="12.85546875" style="36" customWidth="1"/>
    <col min="4378" max="4378" width="15" style="36" customWidth="1"/>
    <col min="4379" max="4380" width="12.85546875" style="36" customWidth="1"/>
    <col min="4381" max="4381" width="18.7109375" style="36" customWidth="1"/>
    <col min="4382" max="4382" width="19.5703125" style="36" customWidth="1"/>
    <col min="4383" max="4600" width="9.140625" style="36"/>
    <col min="4601" max="4601" width="12.5703125" style="36" customWidth="1"/>
    <col min="4602" max="4602" width="8.5703125" style="36" customWidth="1"/>
    <col min="4603" max="4603" width="33.42578125" style="36" customWidth="1"/>
    <col min="4604" max="4604" width="14.42578125" style="36" customWidth="1"/>
    <col min="4605" max="4605" width="16.85546875" style="36" customWidth="1"/>
    <col min="4606" max="4616" width="14.42578125" style="36" customWidth="1"/>
    <col min="4617" max="4617" width="19.5703125" style="36" customWidth="1"/>
    <col min="4618" max="4618" width="14.5703125" style="36" customWidth="1"/>
    <col min="4619" max="4619" width="11.5703125" style="36" customWidth="1"/>
    <col min="4620" max="4621" width="14.42578125" style="36" customWidth="1"/>
    <col min="4622" max="4622" width="9.140625" style="36"/>
    <col min="4623" max="4633" width="12.85546875" style="36" customWidth="1"/>
    <col min="4634" max="4634" width="15" style="36" customWidth="1"/>
    <col min="4635" max="4636" width="12.85546875" style="36" customWidth="1"/>
    <col min="4637" max="4637" width="18.7109375" style="36" customWidth="1"/>
    <col min="4638" max="4638" width="19.5703125" style="36" customWidth="1"/>
    <col min="4639" max="4856" width="9.140625" style="36"/>
    <col min="4857" max="4857" width="12.5703125" style="36" customWidth="1"/>
    <col min="4858" max="4858" width="8.5703125" style="36" customWidth="1"/>
    <col min="4859" max="4859" width="33.42578125" style="36" customWidth="1"/>
    <col min="4860" max="4860" width="14.42578125" style="36" customWidth="1"/>
    <col min="4861" max="4861" width="16.85546875" style="36" customWidth="1"/>
    <col min="4862" max="4872" width="14.42578125" style="36" customWidth="1"/>
    <col min="4873" max="4873" width="19.5703125" style="36" customWidth="1"/>
    <col min="4874" max="4874" width="14.5703125" style="36" customWidth="1"/>
    <col min="4875" max="4875" width="11.5703125" style="36" customWidth="1"/>
    <col min="4876" max="4877" width="14.42578125" style="36" customWidth="1"/>
    <col min="4878" max="4878" width="9.140625" style="36"/>
    <col min="4879" max="4889" width="12.85546875" style="36" customWidth="1"/>
    <col min="4890" max="4890" width="15" style="36" customWidth="1"/>
    <col min="4891" max="4892" width="12.85546875" style="36" customWidth="1"/>
    <col min="4893" max="4893" width="18.7109375" style="36" customWidth="1"/>
    <col min="4894" max="4894" width="19.5703125" style="36" customWidth="1"/>
    <col min="4895" max="5112" width="9.140625" style="36"/>
    <col min="5113" max="5113" width="12.5703125" style="36" customWidth="1"/>
    <col min="5114" max="5114" width="8.5703125" style="36" customWidth="1"/>
    <col min="5115" max="5115" width="33.42578125" style="36" customWidth="1"/>
    <col min="5116" max="5116" width="14.42578125" style="36" customWidth="1"/>
    <col min="5117" max="5117" width="16.85546875" style="36" customWidth="1"/>
    <col min="5118" max="5128" width="14.42578125" style="36" customWidth="1"/>
    <col min="5129" max="5129" width="19.5703125" style="36" customWidth="1"/>
    <col min="5130" max="5130" width="14.5703125" style="36" customWidth="1"/>
    <col min="5131" max="5131" width="11.5703125" style="36" customWidth="1"/>
    <col min="5132" max="5133" width="14.42578125" style="36" customWidth="1"/>
    <col min="5134" max="5134" width="9.140625" style="36"/>
    <col min="5135" max="5145" width="12.85546875" style="36" customWidth="1"/>
    <col min="5146" max="5146" width="15" style="36" customWidth="1"/>
    <col min="5147" max="5148" width="12.85546875" style="36" customWidth="1"/>
    <col min="5149" max="5149" width="18.7109375" style="36" customWidth="1"/>
    <col min="5150" max="5150" width="19.5703125" style="36" customWidth="1"/>
    <col min="5151" max="5368" width="9.140625" style="36"/>
    <col min="5369" max="5369" width="12.5703125" style="36" customWidth="1"/>
    <col min="5370" max="5370" width="8.5703125" style="36" customWidth="1"/>
    <col min="5371" max="5371" width="33.42578125" style="36" customWidth="1"/>
    <col min="5372" max="5372" width="14.42578125" style="36" customWidth="1"/>
    <col min="5373" max="5373" width="16.85546875" style="36" customWidth="1"/>
    <col min="5374" max="5384" width="14.42578125" style="36" customWidth="1"/>
    <col min="5385" max="5385" width="19.5703125" style="36" customWidth="1"/>
    <col min="5386" max="5386" width="14.5703125" style="36" customWidth="1"/>
    <col min="5387" max="5387" width="11.5703125" style="36" customWidth="1"/>
    <col min="5388" max="5389" width="14.42578125" style="36" customWidth="1"/>
    <col min="5390" max="5390" width="9.140625" style="36"/>
    <col min="5391" max="5401" width="12.85546875" style="36" customWidth="1"/>
    <col min="5402" max="5402" width="15" style="36" customWidth="1"/>
    <col min="5403" max="5404" width="12.85546875" style="36" customWidth="1"/>
    <col min="5405" max="5405" width="18.7109375" style="36" customWidth="1"/>
    <col min="5406" max="5406" width="19.5703125" style="36" customWidth="1"/>
    <col min="5407" max="5624" width="9.140625" style="36"/>
    <col min="5625" max="5625" width="12.5703125" style="36" customWidth="1"/>
    <col min="5626" max="5626" width="8.5703125" style="36" customWidth="1"/>
    <col min="5627" max="5627" width="33.42578125" style="36" customWidth="1"/>
    <col min="5628" max="5628" width="14.42578125" style="36" customWidth="1"/>
    <col min="5629" max="5629" width="16.85546875" style="36" customWidth="1"/>
    <col min="5630" max="5640" width="14.42578125" style="36" customWidth="1"/>
    <col min="5641" max="5641" width="19.5703125" style="36" customWidth="1"/>
    <col min="5642" max="5642" width="14.5703125" style="36" customWidth="1"/>
    <col min="5643" max="5643" width="11.5703125" style="36" customWidth="1"/>
    <col min="5644" max="5645" width="14.42578125" style="36" customWidth="1"/>
    <col min="5646" max="5646" width="9.140625" style="36"/>
    <col min="5647" max="5657" width="12.85546875" style="36" customWidth="1"/>
    <col min="5658" max="5658" width="15" style="36" customWidth="1"/>
    <col min="5659" max="5660" width="12.85546875" style="36" customWidth="1"/>
    <col min="5661" max="5661" width="18.7109375" style="36" customWidth="1"/>
    <col min="5662" max="5662" width="19.5703125" style="36" customWidth="1"/>
    <col min="5663" max="5880" width="9.140625" style="36"/>
    <col min="5881" max="5881" width="12.5703125" style="36" customWidth="1"/>
    <col min="5882" max="5882" width="8.5703125" style="36" customWidth="1"/>
    <col min="5883" max="5883" width="33.42578125" style="36" customWidth="1"/>
    <col min="5884" max="5884" width="14.42578125" style="36" customWidth="1"/>
    <col min="5885" max="5885" width="16.85546875" style="36" customWidth="1"/>
    <col min="5886" max="5896" width="14.42578125" style="36" customWidth="1"/>
    <col min="5897" max="5897" width="19.5703125" style="36" customWidth="1"/>
    <col min="5898" max="5898" width="14.5703125" style="36" customWidth="1"/>
    <col min="5899" max="5899" width="11.5703125" style="36" customWidth="1"/>
    <col min="5900" max="5901" width="14.42578125" style="36" customWidth="1"/>
    <col min="5902" max="5902" width="9.140625" style="36"/>
    <col min="5903" max="5913" width="12.85546875" style="36" customWidth="1"/>
    <col min="5914" max="5914" width="15" style="36" customWidth="1"/>
    <col min="5915" max="5916" width="12.85546875" style="36" customWidth="1"/>
    <col min="5917" max="5917" width="18.7109375" style="36" customWidth="1"/>
    <col min="5918" max="5918" width="19.5703125" style="36" customWidth="1"/>
    <col min="5919" max="6136" width="9.140625" style="36"/>
    <col min="6137" max="6137" width="12.5703125" style="36" customWidth="1"/>
    <col min="6138" max="6138" width="8.5703125" style="36" customWidth="1"/>
    <col min="6139" max="6139" width="33.42578125" style="36" customWidth="1"/>
    <col min="6140" max="6140" width="14.42578125" style="36" customWidth="1"/>
    <col min="6141" max="6141" width="16.85546875" style="36" customWidth="1"/>
    <col min="6142" max="6152" width="14.42578125" style="36" customWidth="1"/>
    <col min="6153" max="6153" width="19.5703125" style="36" customWidth="1"/>
    <col min="6154" max="6154" width="14.5703125" style="36" customWidth="1"/>
    <col min="6155" max="6155" width="11.5703125" style="36" customWidth="1"/>
    <col min="6156" max="6157" width="14.42578125" style="36" customWidth="1"/>
    <col min="6158" max="6158" width="9.140625" style="36"/>
    <col min="6159" max="6169" width="12.85546875" style="36" customWidth="1"/>
    <col min="6170" max="6170" width="15" style="36" customWidth="1"/>
    <col min="6171" max="6172" width="12.85546875" style="36" customWidth="1"/>
    <col min="6173" max="6173" width="18.7109375" style="36" customWidth="1"/>
    <col min="6174" max="6174" width="19.5703125" style="36" customWidth="1"/>
    <col min="6175" max="6392" width="9.140625" style="36"/>
    <col min="6393" max="6393" width="12.5703125" style="36" customWidth="1"/>
    <col min="6394" max="6394" width="8.5703125" style="36" customWidth="1"/>
    <col min="6395" max="6395" width="33.42578125" style="36" customWidth="1"/>
    <col min="6396" max="6396" width="14.42578125" style="36" customWidth="1"/>
    <col min="6397" max="6397" width="16.85546875" style="36" customWidth="1"/>
    <col min="6398" max="6408" width="14.42578125" style="36" customWidth="1"/>
    <col min="6409" max="6409" width="19.5703125" style="36" customWidth="1"/>
    <col min="6410" max="6410" width="14.5703125" style="36" customWidth="1"/>
    <col min="6411" max="6411" width="11.5703125" style="36" customWidth="1"/>
    <col min="6412" max="6413" width="14.42578125" style="36" customWidth="1"/>
    <col min="6414" max="6414" width="9.140625" style="36"/>
    <col min="6415" max="6425" width="12.85546875" style="36" customWidth="1"/>
    <col min="6426" max="6426" width="15" style="36" customWidth="1"/>
    <col min="6427" max="6428" width="12.85546875" style="36" customWidth="1"/>
    <col min="6429" max="6429" width="18.7109375" style="36" customWidth="1"/>
    <col min="6430" max="6430" width="19.5703125" style="36" customWidth="1"/>
    <col min="6431" max="6648" width="9.140625" style="36"/>
    <col min="6649" max="6649" width="12.5703125" style="36" customWidth="1"/>
    <col min="6650" max="6650" width="8.5703125" style="36" customWidth="1"/>
    <col min="6651" max="6651" width="33.42578125" style="36" customWidth="1"/>
    <col min="6652" max="6652" width="14.42578125" style="36" customWidth="1"/>
    <col min="6653" max="6653" width="16.85546875" style="36" customWidth="1"/>
    <col min="6654" max="6664" width="14.42578125" style="36" customWidth="1"/>
    <col min="6665" max="6665" width="19.5703125" style="36" customWidth="1"/>
    <col min="6666" max="6666" width="14.5703125" style="36" customWidth="1"/>
    <col min="6667" max="6667" width="11.5703125" style="36" customWidth="1"/>
    <col min="6668" max="6669" width="14.42578125" style="36" customWidth="1"/>
    <col min="6670" max="6670" width="9.140625" style="36"/>
    <col min="6671" max="6681" width="12.85546875" style="36" customWidth="1"/>
    <col min="6682" max="6682" width="15" style="36" customWidth="1"/>
    <col min="6683" max="6684" width="12.85546875" style="36" customWidth="1"/>
    <col min="6685" max="6685" width="18.7109375" style="36" customWidth="1"/>
    <col min="6686" max="6686" width="19.5703125" style="36" customWidth="1"/>
    <col min="6687" max="6904" width="9.140625" style="36"/>
    <col min="6905" max="6905" width="12.5703125" style="36" customWidth="1"/>
    <col min="6906" max="6906" width="8.5703125" style="36" customWidth="1"/>
    <col min="6907" max="6907" width="33.42578125" style="36" customWidth="1"/>
    <col min="6908" max="6908" width="14.42578125" style="36" customWidth="1"/>
    <col min="6909" max="6909" width="16.85546875" style="36" customWidth="1"/>
    <col min="6910" max="6920" width="14.42578125" style="36" customWidth="1"/>
    <col min="6921" max="6921" width="19.5703125" style="36" customWidth="1"/>
    <col min="6922" max="6922" width="14.5703125" style="36" customWidth="1"/>
    <col min="6923" max="6923" width="11.5703125" style="36" customWidth="1"/>
    <col min="6924" max="6925" width="14.42578125" style="36" customWidth="1"/>
    <col min="6926" max="6926" width="9.140625" style="36"/>
    <col min="6927" max="6937" width="12.85546875" style="36" customWidth="1"/>
    <col min="6938" max="6938" width="15" style="36" customWidth="1"/>
    <col min="6939" max="6940" width="12.85546875" style="36" customWidth="1"/>
    <col min="6941" max="6941" width="18.7109375" style="36" customWidth="1"/>
    <col min="6942" max="6942" width="19.5703125" style="36" customWidth="1"/>
    <col min="6943" max="7160" width="9.140625" style="36"/>
    <col min="7161" max="7161" width="12.5703125" style="36" customWidth="1"/>
    <col min="7162" max="7162" width="8.5703125" style="36" customWidth="1"/>
    <col min="7163" max="7163" width="33.42578125" style="36" customWidth="1"/>
    <col min="7164" max="7164" width="14.42578125" style="36" customWidth="1"/>
    <col min="7165" max="7165" width="16.85546875" style="36" customWidth="1"/>
    <col min="7166" max="7176" width="14.42578125" style="36" customWidth="1"/>
    <col min="7177" max="7177" width="19.5703125" style="36" customWidth="1"/>
    <col min="7178" max="7178" width="14.5703125" style="36" customWidth="1"/>
    <col min="7179" max="7179" width="11.5703125" style="36" customWidth="1"/>
    <col min="7180" max="7181" width="14.42578125" style="36" customWidth="1"/>
    <col min="7182" max="7182" width="9.140625" style="36"/>
    <col min="7183" max="7193" width="12.85546875" style="36" customWidth="1"/>
    <col min="7194" max="7194" width="15" style="36" customWidth="1"/>
    <col min="7195" max="7196" width="12.85546875" style="36" customWidth="1"/>
    <col min="7197" max="7197" width="18.7109375" style="36" customWidth="1"/>
    <col min="7198" max="7198" width="19.5703125" style="36" customWidth="1"/>
    <col min="7199" max="7416" width="9.140625" style="36"/>
    <col min="7417" max="7417" width="12.5703125" style="36" customWidth="1"/>
    <col min="7418" max="7418" width="8.5703125" style="36" customWidth="1"/>
    <col min="7419" max="7419" width="33.42578125" style="36" customWidth="1"/>
    <col min="7420" max="7420" width="14.42578125" style="36" customWidth="1"/>
    <col min="7421" max="7421" width="16.85546875" style="36" customWidth="1"/>
    <col min="7422" max="7432" width="14.42578125" style="36" customWidth="1"/>
    <col min="7433" max="7433" width="19.5703125" style="36" customWidth="1"/>
    <col min="7434" max="7434" width="14.5703125" style="36" customWidth="1"/>
    <col min="7435" max="7435" width="11.5703125" style="36" customWidth="1"/>
    <col min="7436" max="7437" width="14.42578125" style="36" customWidth="1"/>
    <col min="7438" max="7438" width="9.140625" style="36"/>
    <col min="7439" max="7449" width="12.85546875" style="36" customWidth="1"/>
    <col min="7450" max="7450" width="15" style="36" customWidth="1"/>
    <col min="7451" max="7452" width="12.85546875" style="36" customWidth="1"/>
    <col min="7453" max="7453" width="18.7109375" style="36" customWidth="1"/>
    <col min="7454" max="7454" width="19.5703125" style="36" customWidth="1"/>
    <col min="7455" max="7672" width="9.140625" style="36"/>
    <col min="7673" max="7673" width="12.5703125" style="36" customWidth="1"/>
    <col min="7674" max="7674" width="8.5703125" style="36" customWidth="1"/>
    <col min="7675" max="7675" width="33.42578125" style="36" customWidth="1"/>
    <col min="7676" max="7676" width="14.42578125" style="36" customWidth="1"/>
    <col min="7677" max="7677" width="16.85546875" style="36" customWidth="1"/>
    <col min="7678" max="7688" width="14.42578125" style="36" customWidth="1"/>
    <col min="7689" max="7689" width="19.5703125" style="36" customWidth="1"/>
    <col min="7690" max="7690" width="14.5703125" style="36" customWidth="1"/>
    <col min="7691" max="7691" width="11.5703125" style="36" customWidth="1"/>
    <col min="7692" max="7693" width="14.42578125" style="36" customWidth="1"/>
    <col min="7694" max="7694" width="9.140625" style="36"/>
    <col min="7695" max="7705" width="12.85546875" style="36" customWidth="1"/>
    <col min="7706" max="7706" width="15" style="36" customWidth="1"/>
    <col min="7707" max="7708" width="12.85546875" style="36" customWidth="1"/>
    <col min="7709" max="7709" width="18.7109375" style="36" customWidth="1"/>
    <col min="7710" max="7710" width="19.5703125" style="36" customWidth="1"/>
    <col min="7711" max="7928" width="9.140625" style="36"/>
    <col min="7929" max="7929" width="12.5703125" style="36" customWidth="1"/>
    <col min="7930" max="7930" width="8.5703125" style="36" customWidth="1"/>
    <col min="7931" max="7931" width="33.42578125" style="36" customWidth="1"/>
    <col min="7932" max="7932" width="14.42578125" style="36" customWidth="1"/>
    <col min="7933" max="7933" width="16.85546875" style="36" customWidth="1"/>
    <col min="7934" max="7944" width="14.42578125" style="36" customWidth="1"/>
    <col min="7945" max="7945" width="19.5703125" style="36" customWidth="1"/>
    <col min="7946" max="7946" width="14.5703125" style="36" customWidth="1"/>
    <col min="7947" max="7947" width="11.5703125" style="36" customWidth="1"/>
    <col min="7948" max="7949" width="14.42578125" style="36" customWidth="1"/>
    <col min="7950" max="7950" width="9.140625" style="36"/>
    <col min="7951" max="7961" width="12.85546875" style="36" customWidth="1"/>
    <col min="7962" max="7962" width="15" style="36" customWidth="1"/>
    <col min="7963" max="7964" width="12.85546875" style="36" customWidth="1"/>
    <col min="7965" max="7965" width="18.7109375" style="36" customWidth="1"/>
    <col min="7966" max="7966" width="19.5703125" style="36" customWidth="1"/>
    <col min="7967" max="8184" width="9.140625" style="36"/>
    <col min="8185" max="8185" width="12.5703125" style="36" customWidth="1"/>
    <col min="8186" max="8186" width="8.5703125" style="36" customWidth="1"/>
    <col min="8187" max="8187" width="33.42578125" style="36" customWidth="1"/>
    <col min="8188" max="8188" width="14.42578125" style="36" customWidth="1"/>
    <col min="8189" max="8189" width="16.85546875" style="36" customWidth="1"/>
    <col min="8190" max="8200" width="14.42578125" style="36" customWidth="1"/>
    <col min="8201" max="8201" width="19.5703125" style="36" customWidth="1"/>
    <col min="8202" max="8202" width="14.5703125" style="36" customWidth="1"/>
    <col min="8203" max="8203" width="11.5703125" style="36" customWidth="1"/>
    <col min="8204" max="8205" width="14.42578125" style="36" customWidth="1"/>
    <col min="8206" max="8206" width="9.140625" style="36"/>
    <col min="8207" max="8217" width="12.85546875" style="36" customWidth="1"/>
    <col min="8218" max="8218" width="15" style="36" customWidth="1"/>
    <col min="8219" max="8220" width="12.85546875" style="36" customWidth="1"/>
    <col min="8221" max="8221" width="18.7109375" style="36" customWidth="1"/>
    <col min="8222" max="8222" width="19.5703125" style="36" customWidth="1"/>
    <col min="8223" max="8440" width="9.140625" style="36"/>
    <col min="8441" max="8441" width="12.5703125" style="36" customWidth="1"/>
    <col min="8442" max="8442" width="8.5703125" style="36" customWidth="1"/>
    <col min="8443" max="8443" width="33.42578125" style="36" customWidth="1"/>
    <col min="8444" max="8444" width="14.42578125" style="36" customWidth="1"/>
    <col min="8445" max="8445" width="16.85546875" style="36" customWidth="1"/>
    <col min="8446" max="8456" width="14.42578125" style="36" customWidth="1"/>
    <col min="8457" max="8457" width="19.5703125" style="36" customWidth="1"/>
    <col min="8458" max="8458" width="14.5703125" style="36" customWidth="1"/>
    <col min="8459" max="8459" width="11.5703125" style="36" customWidth="1"/>
    <col min="8460" max="8461" width="14.42578125" style="36" customWidth="1"/>
    <col min="8462" max="8462" width="9.140625" style="36"/>
    <col min="8463" max="8473" width="12.85546875" style="36" customWidth="1"/>
    <col min="8474" max="8474" width="15" style="36" customWidth="1"/>
    <col min="8475" max="8476" width="12.85546875" style="36" customWidth="1"/>
    <col min="8477" max="8477" width="18.7109375" style="36" customWidth="1"/>
    <col min="8478" max="8478" width="19.5703125" style="36" customWidth="1"/>
    <col min="8479" max="8696" width="9.140625" style="36"/>
    <col min="8697" max="8697" width="12.5703125" style="36" customWidth="1"/>
    <col min="8698" max="8698" width="8.5703125" style="36" customWidth="1"/>
    <col min="8699" max="8699" width="33.42578125" style="36" customWidth="1"/>
    <col min="8700" max="8700" width="14.42578125" style="36" customWidth="1"/>
    <col min="8701" max="8701" width="16.85546875" style="36" customWidth="1"/>
    <col min="8702" max="8712" width="14.42578125" style="36" customWidth="1"/>
    <col min="8713" max="8713" width="19.5703125" style="36" customWidth="1"/>
    <col min="8714" max="8714" width="14.5703125" style="36" customWidth="1"/>
    <col min="8715" max="8715" width="11.5703125" style="36" customWidth="1"/>
    <col min="8716" max="8717" width="14.42578125" style="36" customWidth="1"/>
    <col min="8718" max="8718" width="9.140625" style="36"/>
    <col min="8719" max="8729" width="12.85546875" style="36" customWidth="1"/>
    <col min="8730" max="8730" width="15" style="36" customWidth="1"/>
    <col min="8731" max="8732" width="12.85546875" style="36" customWidth="1"/>
    <col min="8733" max="8733" width="18.7109375" style="36" customWidth="1"/>
    <col min="8734" max="8734" width="19.5703125" style="36" customWidth="1"/>
    <col min="8735" max="8952" width="9.140625" style="36"/>
    <col min="8953" max="8953" width="12.5703125" style="36" customWidth="1"/>
    <col min="8954" max="8954" width="8.5703125" style="36" customWidth="1"/>
    <col min="8955" max="8955" width="33.42578125" style="36" customWidth="1"/>
    <col min="8956" max="8956" width="14.42578125" style="36" customWidth="1"/>
    <col min="8957" max="8957" width="16.85546875" style="36" customWidth="1"/>
    <col min="8958" max="8968" width="14.42578125" style="36" customWidth="1"/>
    <col min="8969" max="8969" width="19.5703125" style="36" customWidth="1"/>
    <col min="8970" max="8970" width="14.5703125" style="36" customWidth="1"/>
    <col min="8971" max="8971" width="11.5703125" style="36" customWidth="1"/>
    <col min="8972" max="8973" width="14.42578125" style="36" customWidth="1"/>
    <col min="8974" max="8974" width="9.140625" style="36"/>
    <col min="8975" max="8985" width="12.85546875" style="36" customWidth="1"/>
    <col min="8986" max="8986" width="15" style="36" customWidth="1"/>
    <col min="8987" max="8988" width="12.85546875" style="36" customWidth="1"/>
    <col min="8989" max="8989" width="18.7109375" style="36" customWidth="1"/>
    <col min="8990" max="8990" width="19.5703125" style="36" customWidth="1"/>
    <col min="8991" max="9208" width="9.140625" style="36"/>
    <col min="9209" max="9209" width="12.5703125" style="36" customWidth="1"/>
    <col min="9210" max="9210" width="8.5703125" style="36" customWidth="1"/>
    <col min="9211" max="9211" width="33.42578125" style="36" customWidth="1"/>
    <col min="9212" max="9212" width="14.42578125" style="36" customWidth="1"/>
    <col min="9213" max="9213" width="16.85546875" style="36" customWidth="1"/>
    <col min="9214" max="9224" width="14.42578125" style="36" customWidth="1"/>
    <col min="9225" max="9225" width="19.5703125" style="36" customWidth="1"/>
    <col min="9226" max="9226" width="14.5703125" style="36" customWidth="1"/>
    <col min="9227" max="9227" width="11.5703125" style="36" customWidth="1"/>
    <col min="9228" max="9229" width="14.42578125" style="36" customWidth="1"/>
    <col min="9230" max="9230" width="9.140625" style="36"/>
    <col min="9231" max="9241" width="12.85546875" style="36" customWidth="1"/>
    <col min="9242" max="9242" width="15" style="36" customWidth="1"/>
    <col min="9243" max="9244" width="12.85546875" style="36" customWidth="1"/>
    <col min="9245" max="9245" width="18.7109375" style="36" customWidth="1"/>
    <col min="9246" max="9246" width="19.5703125" style="36" customWidth="1"/>
    <col min="9247" max="9464" width="9.140625" style="36"/>
    <col min="9465" max="9465" width="12.5703125" style="36" customWidth="1"/>
    <col min="9466" max="9466" width="8.5703125" style="36" customWidth="1"/>
    <col min="9467" max="9467" width="33.42578125" style="36" customWidth="1"/>
    <col min="9468" max="9468" width="14.42578125" style="36" customWidth="1"/>
    <col min="9469" max="9469" width="16.85546875" style="36" customWidth="1"/>
    <col min="9470" max="9480" width="14.42578125" style="36" customWidth="1"/>
    <col min="9481" max="9481" width="19.5703125" style="36" customWidth="1"/>
    <col min="9482" max="9482" width="14.5703125" style="36" customWidth="1"/>
    <col min="9483" max="9483" width="11.5703125" style="36" customWidth="1"/>
    <col min="9484" max="9485" width="14.42578125" style="36" customWidth="1"/>
    <col min="9486" max="9486" width="9.140625" style="36"/>
    <col min="9487" max="9497" width="12.85546875" style="36" customWidth="1"/>
    <col min="9498" max="9498" width="15" style="36" customWidth="1"/>
    <col min="9499" max="9500" width="12.85546875" style="36" customWidth="1"/>
    <col min="9501" max="9501" width="18.7109375" style="36" customWidth="1"/>
    <col min="9502" max="9502" width="19.5703125" style="36" customWidth="1"/>
    <col min="9503" max="9720" width="9.140625" style="36"/>
    <col min="9721" max="9721" width="12.5703125" style="36" customWidth="1"/>
    <col min="9722" max="9722" width="8.5703125" style="36" customWidth="1"/>
    <col min="9723" max="9723" width="33.42578125" style="36" customWidth="1"/>
    <col min="9724" max="9724" width="14.42578125" style="36" customWidth="1"/>
    <col min="9725" max="9725" width="16.85546875" style="36" customWidth="1"/>
    <col min="9726" max="9736" width="14.42578125" style="36" customWidth="1"/>
    <col min="9737" max="9737" width="19.5703125" style="36" customWidth="1"/>
    <col min="9738" max="9738" width="14.5703125" style="36" customWidth="1"/>
    <col min="9739" max="9739" width="11.5703125" style="36" customWidth="1"/>
    <col min="9740" max="9741" width="14.42578125" style="36" customWidth="1"/>
    <col min="9742" max="9742" width="9.140625" style="36"/>
    <col min="9743" max="9753" width="12.85546875" style="36" customWidth="1"/>
    <col min="9754" max="9754" width="15" style="36" customWidth="1"/>
    <col min="9755" max="9756" width="12.85546875" style="36" customWidth="1"/>
    <col min="9757" max="9757" width="18.7109375" style="36" customWidth="1"/>
    <col min="9758" max="9758" width="19.5703125" style="36" customWidth="1"/>
    <col min="9759" max="9976" width="9.140625" style="36"/>
    <col min="9977" max="9977" width="12.5703125" style="36" customWidth="1"/>
    <col min="9978" max="9978" width="8.5703125" style="36" customWidth="1"/>
    <col min="9979" max="9979" width="33.42578125" style="36" customWidth="1"/>
    <col min="9980" max="9980" width="14.42578125" style="36" customWidth="1"/>
    <col min="9981" max="9981" width="16.85546875" style="36" customWidth="1"/>
    <col min="9982" max="9992" width="14.42578125" style="36" customWidth="1"/>
    <col min="9993" max="9993" width="19.5703125" style="36" customWidth="1"/>
    <col min="9994" max="9994" width="14.5703125" style="36" customWidth="1"/>
    <col min="9995" max="9995" width="11.5703125" style="36" customWidth="1"/>
    <col min="9996" max="9997" width="14.42578125" style="36" customWidth="1"/>
    <col min="9998" max="9998" width="9.140625" style="36"/>
    <col min="9999" max="10009" width="12.85546875" style="36" customWidth="1"/>
    <col min="10010" max="10010" width="15" style="36" customWidth="1"/>
    <col min="10011" max="10012" width="12.85546875" style="36" customWidth="1"/>
    <col min="10013" max="10013" width="18.7109375" style="36" customWidth="1"/>
    <col min="10014" max="10014" width="19.5703125" style="36" customWidth="1"/>
    <col min="10015" max="10232" width="9.140625" style="36"/>
    <col min="10233" max="10233" width="12.5703125" style="36" customWidth="1"/>
    <col min="10234" max="10234" width="8.5703125" style="36" customWidth="1"/>
    <col min="10235" max="10235" width="33.42578125" style="36" customWidth="1"/>
    <col min="10236" max="10236" width="14.42578125" style="36" customWidth="1"/>
    <col min="10237" max="10237" width="16.85546875" style="36" customWidth="1"/>
    <col min="10238" max="10248" width="14.42578125" style="36" customWidth="1"/>
    <col min="10249" max="10249" width="19.5703125" style="36" customWidth="1"/>
    <col min="10250" max="10250" width="14.5703125" style="36" customWidth="1"/>
    <col min="10251" max="10251" width="11.5703125" style="36" customWidth="1"/>
    <col min="10252" max="10253" width="14.42578125" style="36" customWidth="1"/>
    <col min="10254" max="10254" width="9.140625" style="36"/>
    <col min="10255" max="10265" width="12.85546875" style="36" customWidth="1"/>
    <col min="10266" max="10266" width="15" style="36" customWidth="1"/>
    <col min="10267" max="10268" width="12.85546875" style="36" customWidth="1"/>
    <col min="10269" max="10269" width="18.7109375" style="36" customWidth="1"/>
    <col min="10270" max="10270" width="19.5703125" style="36" customWidth="1"/>
    <col min="10271" max="10488" width="9.140625" style="36"/>
    <col min="10489" max="10489" width="12.5703125" style="36" customWidth="1"/>
    <col min="10490" max="10490" width="8.5703125" style="36" customWidth="1"/>
    <col min="10491" max="10491" width="33.42578125" style="36" customWidth="1"/>
    <col min="10492" max="10492" width="14.42578125" style="36" customWidth="1"/>
    <col min="10493" max="10493" width="16.85546875" style="36" customWidth="1"/>
    <col min="10494" max="10504" width="14.42578125" style="36" customWidth="1"/>
    <col min="10505" max="10505" width="19.5703125" style="36" customWidth="1"/>
    <col min="10506" max="10506" width="14.5703125" style="36" customWidth="1"/>
    <col min="10507" max="10507" width="11.5703125" style="36" customWidth="1"/>
    <col min="10508" max="10509" width="14.42578125" style="36" customWidth="1"/>
    <col min="10510" max="10510" width="9.140625" style="36"/>
    <col min="10511" max="10521" width="12.85546875" style="36" customWidth="1"/>
    <col min="10522" max="10522" width="15" style="36" customWidth="1"/>
    <col min="10523" max="10524" width="12.85546875" style="36" customWidth="1"/>
    <col min="10525" max="10525" width="18.7109375" style="36" customWidth="1"/>
    <col min="10526" max="10526" width="19.5703125" style="36" customWidth="1"/>
    <col min="10527" max="10744" width="9.140625" style="36"/>
    <col min="10745" max="10745" width="12.5703125" style="36" customWidth="1"/>
    <col min="10746" max="10746" width="8.5703125" style="36" customWidth="1"/>
    <col min="10747" max="10747" width="33.42578125" style="36" customWidth="1"/>
    <col min="10748" max="10748" width="14.42578125" style="36" customWidth="1"/>
    <col min="10749" max="10749" width="16.85546875" style="36" customWidth="1"/>
    <col min="10750" max="10760" width="14.42578125" style="36" customWidth="1"/>
    <col min="10761" max="10761" width="19.5703125" style="36" customWidth="1"/>
    <col min="10762" max="10762" width="14.5703125" style="36" customWidth="1"/>
    <col min="10763" max="10763" width="11.5703125" style="36" customWidth="1"/>
    <col min="10764" max="10765" width="14.42578125" style="36" customWidth="1"/>
    <col min="10766" max="10766" width="9.140625" style="36"/>
    <col min="10767" max="10777" width="12.85546875" style="36" customWidth="1"/>
    <col min="10778" max="10778" width="15" style="36" customWidth="1"/>
    <col min="10779" max="10780" width="12.85546875" style="36" customWidth="1"/>
    <col min="10781" max="10781" width="18.7109375" style="36" customWidth="1"/>
    <col min="10782" max="10782" width="19.5703125" style="36" customWidth="1"/>
    <col min="10783" max="11000" width="9.140625" style="36"/>
    <col min="11001" max="11001" width="12.5703125" style="36" customWidth="1"/>
    <col min="11002" max="11002" width="8.5703125" style="36" customWidth="1"/>
    <col min="11003" max="11003" width="33.42578125" style="36" customWidth="1"/>
    <col min="11004" max="11004" width="14.42578125" style="36" customWidth="1"/>
    <col min="11005" max="11005" width="16.85546875" style="36" customWidth="1"/>
    <col min="11006" max="11016" width="14.42578125" style="36" customWidth="1"/>
    <col min="11017" max="11017" width="19.5703125" style="36" customWidth="1"/>
    <col min="11018" max="11018" width="14.5703125" style="36" customWidth="1"/>
    <col min="11019" max="11019" width="11.5703125" style="36" customWidth="1"/>
    <col min="11020" max="11021" width="14.42578125" style="36" customWidth="1"/>
    <col min="11022" max="11022" width="9.140625" style="36"/>
    <col min="11023" max="11033" width="12.85546875" style="36" customWidth="1"/>
    <col min="11034" max="11034" width="15" style="36" customWidth="1"/>
    <col min="11035" max="11036" width="12.85546875" style="36" customWidth="1"/>
    <col min="11037" max="11037" width="18.7109375" style="36" customWidth="1"/>
    <col min="11038" max="11038" width="19.5703125" style="36" customWidth="1"/>
    <col min="11039" max="11256" width="9.140625" style="36"/>
    <col min="11257" max="11257" width="12.5703125" style="36" customWidth="1"/>
    <col min="11258" max="11258" width="8.5703125" style="36" customWidth="1"/>
    <col min="11259" max="11259" width="33.42578125" style="36" customWidth="1"/>
    <col min="11260" max="11260" width="14.42578125" style="36" customWidth="1"/>
    <col min="11261" max="11261" width="16.85546875" style="36" customWidth="1"/>
    <col min="11262" max="11272" width="14.42578125" style="36" customWidth="1"/>
    <col min="11273" max="11273" width="19.5703125" style="36" customWidth="1"/>
    <col min="11274" max="11274" width="14.5703125" style="36" customWidth="1"/>
    <col min="11275" max="11275" width="11.5703125" style="36" customWidth="1"/>
    <col min="11276" max="11277" width="14.42578125" style="36" customWidth="1"/>
    <col min="11278" max="11278" width="9.140625" style="36"/>
    <col min="11279" max="11289" width="12.85546875" style="36" customWidth="1"/>
    <col min="11290" max="11290" width="15" style="36" customWidth="1"/>
    <col min="11291" max="11292" width="12.85546875" style="36" customWidth="1"/>
    <col min="11293" max="11293" width="18.7109375" style="36" customWidth="1"/>
    <col min="11294" max="11294" width="19.5703125" style="36" customWidth="1"/>
    <col min="11295" max="11512" width="9.140625" style="36"/>
    <col min="11513" max="11513" width="12.5703125" style="36" customWidth="1"/>
    <col min="11514" max="11514" width="8.5703125" style="36" customWidth="1"/>
    <col min="11515" max="11515" width="33.42578125" style="36" customWidth="1"/>
    <col min="11516" max="11516" width="14.42578125" style="36" customWidth="1"/>
    <col min="11517" max="11517" width="16.85546875" style="36" customWidth="1"/>
    <col min="11518" max="11528" width="14.42578125" style="36" customWidth="1"/>
    <col min="11529" max="11529" width="19.5703125" style="36" customWidth="1"/>
    <col min="11530" max="11530" width="14.5703125" style="36" customWidth="1"/>
    <col min="11531" max="11531" width="11.5703125" style="36" customWidth="1"/>
    <col min="11532" max="11533" width="14.42578125" style="36" customWidth="1"/>
    <col min="11534" max="11534" width="9.140625" style="36"/>
    <col min="11535" max="11545" width="12.85546875" style="36" customWidth="1"/>
    <col min="11546" max="11546" width="15" style="36" customWidth="1"/>
    <col min="11547" max="11548" width="12.85546875" style="36" customWidth="1"/>
    <col min="11549" max="11549" width="18.7109375" style="36" customWidth="1"/>
    <col min="11550" max="11550" width="19.5703125" style="36" customWidth="1"/>
    <col min="11551" max="11768" width="9.140625" style="36"/>
    <col min="11769" max="11769" width="12.5703125" style="36" customWidth="1"/>
    <col min="11770" max="11770" width="8.5703125" style="36" customWidth="1"/>
    <col min="11771" max="11771" width="33.42578125" style="36" customWidth="1"/>
    <col min="11772" max="11772" width="14.42578125" style="36" customWidth="1"/>
    <col min="11773" max="11773" width="16.85546875" style="36" customWidth="1"/>
    <col min="11774" max="11784" width="14.42578125" style="36" customWidth="1"/>
    <col min="11785" max="11785" width="19.5703125" style="36" customWidth="1"/>
    <col min="11786" max="11786" width="14.5703125" style="36" customWidth="1"/>
    <col min="11787" max="11787" width="11.5703125" style="36" customWidth="1"/>
    <col min="11788" max="11789" width="14.42578125" style="36" customWidth="1"/>
    <col min="11790" max="11790" width="9.140625" style="36"/>
    <col min="11791" max="11801" width="12.85546875" style="36" customWidth="1"/>
    <col min="11802" max="11802" width="15" style="36" customWidth="1"/>
    <col min="11803" max="11804" width="12.85546875" style="36" customWidth="1"/>
    <col min="11805" max="11805" width="18.7109375" style="36" customWidth="1"/>
    <col min="11806" max="11806" width="19.5703125" style="36" customWidth="1"/>
    <col min="11807" max="12024" width="9.140625" style="36"/>
    <col min="12025" max="12025" width="12.5703125" style="36" customWidth="1"/>
    <col min="12026" max="12026" width="8.5703125" style="36" customWidth="1"/>
    <col min="12027" max="12027" width="33.42578125" style="36" customWidth="1"/>
    <col min="12028" max="12028" width="14.42578125" style="36" customWidth="1"/>
    <col min="12029" max="12029" width="16.85546875" style="36" customWidth="1"/>
    <col min="12030" max="12040" width="14.42578125" style="36" customWidth="1"/>
    <col min="12041" max="12041" width="19.5703125" style="36" customWidth="1"/>
    <col min="12042" max="12042" width="14.5703125" style="36" customWidth="1"/>
    <col min="12043" max="12043" width="11.5703125" style="36" customWidth="1"/>
    <col min="12044" max="12045" width="14.42578125" style="36" customWidth="1"/>
    <col min="12046" max="12046" width="9.140625" style="36"/>
    <col min="12047" max="12057" width="12.85546875" style="36" customWidth="1"/>
    <col min="12058" max="12058" width="15" style="36" customWidth="1"/>
    <col min="12059" max="12060" width="12.85546875" style="36" customWidth="1"/>
    <col min="12061" max="12061" width="18.7109375" style="36" customWidth="1"/>
    <col min="12062" max="12062" width="19.5703125" style="36" customWidth="1"/>
    <col min="12063" max="12280" width="9.140625" style="36"/>
    <col min="12281" max="12281" width="12.5703125" style="36" customWidth="1"/>
    <col min="12282" max="12282" width="8.5703125" style="36" customWidth="1"/>
    <col min="12283" max="12283" width="33.42578125" style="36" customWidth="1"/>
    <col min="12284" max="12284" width="14.42578125" style="36" customWidth="1"/>
    <col min="12285" max="12285" width="16.85546875" style="36" customWidth="1"/>
    <col min="12286" max="12296" width="14.42578125" style="36" customWidth="1"/>
    <col min="12297" max="12297" width="19.5703125" style="36" customWidth="1"/>
    <col min="12298" max="12298" width="14.5703125" style="36" customWidth="1"/>
    <col min="12299" max="12299" width="11.5703125" style="36" customWidth="1"/>
    <col min="12300" max="12301" width="14.42578125" style="36" customWidth="1"/>
    <col min="12302" max="12302" width="9.140625" style="36"/>
    <col min="12303" max="12313" width="12.85546875" style="36" customWidth="1"/>
    <col min="12314" max="12314" width="15" style="36" customWidth="1"/>
    <col min="12315" max="12316" width="12.85546875" style="36" customWidth="1"/>
    <col min="12317" max="12317" width="18.7109375" style="36" customWidth="1"/>
    <col min="12318" max="12318" width="19.5703125" style="36" customWidth="1"/>
    <col min="12319" max="12536" width="9.140625" style="36"/>
    <col min="12537" max="12537" width="12.5703125" style="36" customWidth="1"/>
    <col min="12538" max="12538" width="8.5703125" style="36" customWidth="1"/>
    <col min="12539" max="12539" width="33.42578125" style="36" customWidth="1"/>
    <col min="12540" max="12540" width="14.42578125" style="36" customWidth="1"/>
    <col min="12541" max="12541" width="16.85546875" style="36" customWidth="1"/>
    <col min="12542" max="12552" width="14.42578125" style="36" customWidth="1"/>
    <col min="12553" max="12553" width="19.5703125" style="36" customWidth="1"/>
    <col min="12554" max="12554" width="14.5703125" style="36" customWidth="1"/>
    <col min="12555" max="12555" width="11.5703125" style="36" customWidth="1"/>
    <col min="12556" max="12557" width="14.42578125" style="36" customWidth="1"/>
    <col min="12558" max="12558" width="9.140625" style="36"/>
    <col min="12559" max="12569" width="12.85546875" style="36" customWidth="1"/>
    <col min="12570" max="12570" width="15" style="36" customWidth="1"/>
    <col min="12571" max="12572" width="12.85546875" style="36" customWidth="1"/>
    <col min="12573" max="12573" width="18.7109375" style="36" customWidth="1"/>
    <col min="12574" max="12574" width="19.5703125" style="36" customWidth="1"/>
    <col min="12575" max="12792" width="9.140625" style="36"/>
    <col min="12793" max="12793" width="12.5703125" style="36" customWidth="1"/>
    <col min="12794" max="12794" width="8.5703125" style="36" customWidth="1"/>
    <col min="12795" max="12795" width="33.42578125" style="36" customWidth="1"/>
    <col min="12796" max="12796" width="14.42578125" style="36" customWidth="1"/>
    <col min="12797" max="12797" width="16.85546875" style="36" customWidth="1"/>
    <col min="12798" max="12808" width="14.42578125" style="36" customWidth="1"/>
    <col min="12809" max="12809" width="19.5703125" style="36" customWidth="1"/>
    <col min="12810" max="12810" width="14.5703125" style="36" customWidth="1"/>
    <col min="12811" max="12811" width="11.5703125" style="36" customWidth="1"/>
    <col min="12812" max="12813" width="14.42578125" style="36" customWidth="1"/>
    <col min="12814" max="12814" width="9.140625" style="36"/>
    <col min="12815" max="12825" width="12.85546875" style="36" customWidth="1"/>
    <col min="12826" max="12826" width="15" style="36" customWidth="1"/>
    <col min="12827" max="12828" width="12.85546875" style="36" customWidth="1"/>
    <col min="12829" max="12829" width="18.7109375" style="36" customWidth="1"/>
    <col min="12830" max="12830" width="19.5703125" style="36" customWidth="1"/>
    <col min="12831" max="13048" width="9.140625" style="36"/>
    <col min="13049" max="13049" width="12.5703125" style="36" customWidth="1"/>
    <col min="13050" max="13050" width="8.5703125" style="36" customWidth="1"/>
    <col min="13051" max="13051" width="33.42578125" style="36" customWidth="1"/>
    <col min="13052" max="13052" width="14.42578125" style="36" customWidth="1"/>
    <col min="13053" max="13053" width="16.85546875" style="36" customWidth="1"/>
    <col min="13054" max="13064" width="14.42578125" style="36" customWidth="1"/>
    <col min="13065" max="13065" width="19.5703125" style="36" customWidth="1"/>
    <col min="13066" max="13066" width="14.5703125" style="36" customWidth="1"/>
    <col min="13067" max="13067" width="11.5703125" style="36" customWidth="1"/>
    <col min="13068" max="13069" width="14.42578125" style="36" customWidth="1"/>
    <col min="13070" max="13070" width="9.140625" style="36"/>
    <col min="13071" max="13081" width="12.85546875" style="36" customWidth="1"/>
    <col min="13082" max="13082" width="15" style="36" customWidth="1"/>
    <col min="13083" max="13084" width="12.85546875" style="36" customWidth="1"/>
    <col min="13085" max="13085" width="18.7109375" style="36" customWidth="1"/>
    <col min="13086" max="13086" width="19.5703125" style="36" customWidth="1"/>
    <col min="13087" max="13304" width="9.140625" style="36"/>
    <col min="13305" max="13305" width="12.5703125" style="36" customWidth="1"/>
    <col min="13306" max="13306" width="8.5703125" style="36" customWidth="1"/>
    <col min="13307" max="13307" width="33.42578125" style="36" customWidth="1"/>
    <col min="13308" max="13308" width="14.42578125" style="36" customWidth="1"/>
    <col min="13309" max="13309" width="16.85546875" style="36" customWidth="1"/>
    <col min="13310" max="13320" width="14.42578125" style="36" customWidth="1"/>
    <col min="13321" max="13321" width="19.5703125" style="36" customWidth="1"/>
    <col min="13322" max="13322" width="14.5703125" style="36" customWidth="1"/>
    <col min="13323" max="13323" width="11.5703125" style="36" customWidth="1"/>
    <col min="13324" max="13325" width="14.42578125" style="36" customWidth="1"/>
    <col min="13326" max="13326" width="9.140625" style="36"/>
    <col min="13327" max="13337" width="12.85546875" style="36" customWidth="1"/>
    <col min="13338" max="13338" width="15" style="36" customWidth="1"/>
    <col min="13339" max="13340" width="12.85546875" style="36" customWidth="1"/>
    <col min="13341" max="13341" width="18.7109375" style="36" customWidth="1"/>
    <col min="13342" max="13342" width="19.5703125" style="36" customWidth="1"/>
    <col min="13343" max="13560" width="9.140625" style="36"/>
    <col min="13561" max="13561" width="12.5703125" style="36" customWidth="1"/>
    <col min="13562" max="13562" width="8.5703125" style="36" customWidth="1"/>
    <col min="13563" max="13563" width="33.42578125" style="36" customWidth="1"/>
    <col min="13564" max="13564" width="14.42578125" style="36" customWidth="1"/>
    <col min="13565" max="13565" width="16.85546875" style="36" customWidth="1"/>
    <col min="13566" max="13576" width="14.42578125" style="36" customWidth="1"/>
    <col min="13577" max="13577" width="19.5703125" style="36" customWidth="1"/>
    <col min="13578" max="13578" width="14.5703125" style="36" customWidth="1"/>
    <col min="13579" max="13579" width="11.5703125" style="36" customWidth="1"/>
    <col min="13580" max="13581" width="14.42578125" style="36" customWidth="1"/>
    <col min="13582" max="13582" width="9.140625" style="36"/>
    <col min="13583" max="13593" width="12.85546875" style="36" customWidth="1"/>
    <col min="13594" max="13594" width="15" style="36" customWidth="1"/>
    <col min="13595" max="13596" width="12.85546875" style="36" customWidth="1"/>
    <col min="13597" max="13597" width="18.7109375" style="36" customWidth="1"/>
    <col min="13598" max="13598" width="19.5703125" style="36" customWidth="1"/>
    <col min="13599" max="13816" width="9.140625" style="36"/>
    <col min="13817" max="13817" width="12.5703125" style="36" customWidth="1"/>
    <col min="13818" max="13818" width="8.5703125" style="36" customWidth="1"/>
    <col min="13819" max="13819" width="33.42578125" style="36" customWidth="1"/>
    <col min="13820" max="13820" width="14.42578125" style="36" customWidth="1"/>
    <col min="13821" max="13821" width="16.85546875" style="36" customWidth="1"/>
    <col min="13822" max="13832" width="14.42578125" style="36" customWidth="1"/>
    <col min="13833" max="13833" width="19.5703125" style="36" customWidth="1"/>
    <col min="13834" max="13834" width="14.5703125" style="36" customWidth="1"/>
    <col min="13835" max="13835" width="11.5703125" style="36" customWidth="1"/>
    <col min="13836" max="13837" width="14.42578125" style="36" customWidth="1"/>
    <col min="13838" max="13838" width="9.140625" style="36"/>
    <col min="13839" max="13849" width="12.85546875" style="36" customWidth="1"/>
    <col min="13850" max="13850" width="15" style="36" customWidth="1"/>
    <col min="13851" max="13852" width="12.85546875" style="36" customWidth="1"/>
    <col min="13853" max="13853" width="18.7109375" style="36" customWidth="1"/>
    <col min="13854" max="13854" width="19.5703125" style="36" customWidth="1"/>
    <col min="13855" max="14072" width="9.140625" style="36"/>
    <col min="14073" max="14073" width="12.5703125" style="36" customWidth="1"/>
    <col min="14074" max="14074" width="8.5703125" style="36" customWidth="1"/>
    <col min="14075" max="14075" width="33.42578125" style="36" customWidth="1"/>
    <col min="14076" max="14076" width="14.42578125" style="36" customWidth="1"/>
    <col min="14077" max="14077" width="16.85546875" style="36" customWidth="1"/>
    <col min="14078" max="14088" width="14.42578125" style="36" customWidth="1"/>
    <col min="14089" max="14089" width="19.5703125" style="36" customWidth="1"/>
    <col min="14090" max="14090" width="14.5703125" style="36" customWidth="1"/>
    <col min="14091" max="14091" width="11.5703125" style="36" customWidth="1"/>
    <col min="14092" max="14093" width="14.42578125" style="36" customWidth="1"/>
    <col min="14094" max="14094" width="9.140625" style="36"/>
    <col min="14095" max="14105" width="12.85546875" style="36" customWidth="1"/>
    <col min="14106" max="14106" width="15" style="36" customWidth="1"/>
    <col min="14107" max="14108" width="12.85546875" style="36" customWidth="1"/>
    <col min="14109" max="14109" width="18.7109375" style="36" customWidth="1"/>
    <col min="14110" max="14110" width="19.5703125" style="36" customWidth="1"/>
    <col min="14111" max="14328" width="9.140625" style="36"/>
    <col min="14329" max="14329" width="12.5703125" style="36" customWidth="1"/>
    <col min="14330" max="14330" width="8.5703125" style="36" customWidth="1"/>
    <col min="14331" max="14331" width="33.42578125" style="36" customWidth="1"/>
    <col min="14332" max="14332" width="14.42578125" style="36" customWidth="1"/>
    <col min="14333" max="14333" width="16.85546875" style="36" customWidth="1"/>
    <col min="14334" max="14344" width="14.42578125" style="36" customWidth="1"/>
    <col min="14345" max="14345" width="19.5703125" style="36" customWidth="1"/>
    <col min="14346" max="14346" width="14.5703125" style="36" customWidth="1"/>
    <col min="14347" max="14347" width="11.5703125" style="36" customWidth="1"/>
    <col min="14348" max="14349" width="14.42578125" style="36" customWidth="1"/>
    <col min="14350" max="14350" width="9.140625" style="36"/>
    <col min="14351" max="14361" width="12.85546875" style="36" customWidth="1"/>
    <col min="14362" max="14362" width="15" style="36" customWidth="1"/>
    <col min="14363" max="14364" width="12.85546875" style="36" customWidth="1"/>
    <col min="14365" max="14365" width="18.7109375" style="36" customWidth="1"/>
    <col min="14366" max="14366" width="19.5703125" style="36" customWidth="1"/>
    <col min="14367" max="14584" width="9.140625" style="36"/>
    <col min="14585" max="14585" width="12.5703125" style="36" customWidth="1"/>
    <col min="14586" max="14586" width="8.5703125" style="36" customWidth="1"/>
    <col min="14587" max="14587" width="33.42578125" style="36" customWidth="1"/>
    <col min="14588" max="14588" width="14.42578125" style="36" customWidth="1"/>
    <col min="14589" max="14589" width="16.85546875" style="36" customWidth="1"/>
    <col min="14590" max="14600" width="14.42578125" style="36" customWidth="1"/>
    <col min="14601" max="14601" width="19.5703125" style="36" customWidth="1"/>
    <col min="14602" max="14602" width="14.5703125" style="36" customWidth="1"/>
    <col min="14603" max="14603" width="11.5703125" style="36" customWidth="1"/>
    <col min="14604" max="14605" width="14.42578125" style="36" customWidth="1"/>
    <col min="14606" max="14606" width="9.140625" style="36"/>
    <col min="14607" max="14617" width="12.85546875" style="36" customWidth="1"/>
    <col min="14618" max="14618" width="15" style="36" customWidth="1"/>
    <col min="14619" max="14620" width="12.85546875" style="36" customWidth="1"/>
    <col min="14621" max="14621" width="18.7109375" style="36" customWidth="1"/>
    <col min="14622" max="14622" width="19.5703125" style="36" customWidth="1"/>
    <col min="14623" max="14840" width="9.140625" style="36"/>
    <col min="14841" max="14841" width="12.5703125" style="36" customWidth="1"/>
    <col min="14842" max="14842" width="8.5703125" style="36" customWidth="1"/>
    <col min="14843" max="14843" width="33.42578125" style="36" customWidth="1"/>
    <col min="14844" max="14844" width="14.42578125" style="36" customWidth="1"/>
    <col min="14845" max="14845" width="16.85546875" style="36" customWidth="1"/>
    <col min="14846" max="14856" width="14.42578125" style="36" customWidth="1"/>
    <col min="14857" max="14857" width="19.5703125" style="36" customWidth="1"/>
    <col min="14858" max="14858" width="14.5703125" style="36" customWidth="1"/>
    <col min="14859" max="14859" width="11.5703125" style="36" customWidth="1"/>
    <col min="14860" max="14861" width="14.42578125" style="36" customWidth="1"/>
    <col min="14862" max="14862" width="9.140625" style="36"/>
    <col min="14863" max="14873" width="12.85546875" style="36" customWidth="1"/>
    <col min="14874" max="14874" width="15" style="36" customWidth="1"/>
    <col min="14875" max="14876" width="12.85546875" style="36" customWidth="1"/>
    <col min="14877" max="14877" width="18.7109375" style="36" customWidth="1"/>
    <col min="14878" max="14878" width="19.5703125" style="36" customWidth="1"/>
    <col min="14879" max="15096" width="9.140625" style="36"/>
    <col min="15097" max="15097" width="12.5703125" style="36" customWidth="1"/>
    <col min="15098" max="15098" width="8.5703125" style="36" customWidth="1"/>
    <col min="15099" max="15099" width="33.42578125" style="36" customWidth="1"/>
    <col min="15100" max="15100" width="14.42578125" style="36" customWidth="1"/>
    <col min="15101" max="15101" width="16.85546875" style="36" customWidth="1"/>
    <col min="15102" max="15112" width="14.42578125" style="36" customWidth="1"/>
    <col min="15113" max="15113" width="19.5703125" style="36" customWidth="1"/>
    <col min="15114" max="15114" width="14.5703125" style="36" customWidth="1"/>
    <col min="15115" max="15115" width="11.5703125" style="36" customWidth="1"/>
    <col min="15116" max="15117" width="14.42578125" style="36" customWidth="1"/>
    <col min="15118" max="15118" width="9.140625" style="36"/>
    <col min="15119" max="15129" width="12.85546875" style="36" customWidth="1"/>
    <col min="15130" max="15130" width="15" style="36" customWidth="1"/>
    <col min="15131" max="15132" width="12.85546875" style="36" customWidth="1"/>
    <col min="15133" max="15133" width="18.7109375" style="36" customWidth="1"/>
    <col min="15134" max="15134" width="19.5703125" style="36" customWidth="1"/>
    <col min="15135" max="15352" width="9.140625" style="36"/>
    <col min="15353" max="15353" width="12.5703125" style="36" customWidth="1"/>
    <col min="15354" max="15354" width="8.5703125" style="36" customWidth="1"/>
    <col min="15355" max="15355" width="33.42578125" style="36" customWidth="1"/>
    <col min="15356" max="15356" width="14.42578125" style="36" customWidth="1"/>
    <col min="15357" max="15357" width="16.85546875" style="36" customWidth="1"/>
    <col min="15358" max="15368" width="14.42578125" style="36" customWidth="1"/>
    <col min="15369" max="15369" width="19.5703125" style="36" customWidth="1"/>
    <col min="15370" max="15370" width="14.5703125" style="36" customWidth="1"/>
    <col min="15371" max="15371" width="11.5703125" style="36" customWidth="1"/>
    <col min="15372" max="15373" width="14.42578125" style="36" customWidth="1"/>
    <col min="15374" max="15374" width="9.140625" style="36"/>
    <col min="15375" max="15385" width="12.85546875" style="36" customWidth="1"/>
    <col min="15386" max="15386" width="15" style="36" customWidth="1"/>
    <col min="15387" max="15388" width="12.85546875" style="36" customWidth="1"/>
    <col min="15389" max="15389" width="18.7109375" style="36" customWidth="1"/>
    <col min="15390" max="15390" width="19.5703125" style="36" customWidth="1"/>
    <col min="15391" max="15608" width="9.140625" style="36"/>
    <col min="15609" max="15609" width="12.5703125" style="36" customWidth="1"/>
    <col min="15610" max="15610" width="8.5703125" style="36" customWidth="1"/>
    <col min="15611" max="15611" width="33.42578125" style="36" customWidth="1"/>
    <col min="15612" max="15612" width="14.42578125" style="36" customWidth="1"/>
    <col min="15613" max="15613" width="16.85546875" style="36" customWidth="1"/>
    <col min="15614" max="15624" width="14.42578125" style="36" customWidth="1"/>
    <col min="15625" max="15625" width="19.5703125" style="36" customWidth="1"/>
    <col min="15626" max="15626" width="14.5703125" style="36" customWidth="1"/>
    <col min="15627" max="15627" width="11.5703125" style="36" customWidth="1"/>
    <col min="15628" max="15629" width="14.42578125" style="36" customWidth="1"/>
    <col min="15630" max="15630" width="9.140625" style="36"/>
    <col min="15631" max="15641" width="12.85546875" style="36" customWidth="1"/>
    <col min="15642" max="15642" width="15" style="36" customWidth="1"/>
    <col min="15643" max="15644" width="12.85546875" style="36" customWidth="1"/>
    <col min="15645" max="15645" width="18.7109375" style="36" customWidth="1"/>
    <col min="15646" max="15646" width="19.5703125" style="36" customWidth="1"/>
    <col min="15647" max="15864" width="9.140625" style="36"/>
    <col min="15865" max="15865" width="12.5703125" style="36" customWidth="1"/>
    <col min="15866" max="15866" width="8.5703125" style="36" customWidth="1"/>
    <col min="15867" max="15867" width="33.42578125" style="36" customWidth="1"/>
    <col min="15868" max="15868" width="14.42578125" style="36" customWidth="1"/>
    <col min="15869" max="15869" width="16.85546875" style="36" customWidth="1"/>
    <col min="15870" max="15880" width="14.42578125" style="36" customWidth="1"/>
    <col min="15881" max="15881" width="19.5703125" style="36" customWidth="1"/>
    <col min="15882" max="15882" width="14.5703125" style="36" customWidth="1"/>
    <col min="15883" max="15883" width="11.5703125" style="36" customWidth="1"/>
    <col min="15884" max="15885" width="14.42578125" style="36" customWidth="1"/>
    <col min="15886" max="15886" width="9.140625" style="36"/>
    <col min="15887" max="15897" width="12.85546875" style="36" customWidth="1"/>
    <col min="15898" max="15898" width="15" style="36" customWidth="1"/>
    <col min="15899" max="15900" width="12.85546875" style="36" customWidth="1"/>
    <col min="15901" max="15901" width="18.7109375" style="36" customWidth="1"/>
    <col min="15902" max="15902" width="19.5703125" style="36" customWidth="1"/>
    <col min="15903" max="16120" width="9.140625" style="36"/>
    <col min="16121" max="16121" width="12.5703125" style="36" customWidth="1"/>
    <col min="16122" max="16122" width="8.5703125" style="36" customWidth="1"/>
    <col min="16123" max="16123" width="33.42578125" style="36" customWidth="1"/>
    <col min="16124" max="16124" width="14.42578125" style="36" customWidth="1"/>
    <col min="16125" max="16125" width="16.85546875" style="36" customWidth="1"/>
    <col min="16126" max="16136" width="14.42578125" style="36" customWidth="1"/>
    <col min="16137" max="16137" width="19.5703125" style="36" customWidth="1"/>
    <col min="16138" max="16138" width="14.5703125" style="36" customWidth="1"/>
    <col min="16139" max="16139" width="11.5703125" style="36" customWidth="1"/>
    <col min="16140" max="16141" width="14.42578125" style="36" customWidth="1"/>
    <col min="16142" max="16142" width="9.140625" style="36"/>
    <col min="16143" max="16153" width="12.85546875" style="36" customWidth="1"/>
    <col min="16154" max="16154" width="15" style="36" customWidth="1"/>
    <col min="16155" max="16156" width="12.85546875" style="36" customWidth="1"/>
    <col min="16157" max="16157" width="18.7109375" style="36" customWidth="1"/>
    <col min="16158" max="16158" width="19.5703125" style="36" customWidth="1"/>
    <col min="16159" max="16384" width="9.140625" style="36"/>
  </cols>
  <sheetData>
    <row r="1" spans="2:17" ht="15" customHeight="1" x14ac:dyDescent="0.25">
      <c r="B1" s="390" t="s">
        <v>215</v>
      </c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Q1" s="35">
        <v>2021</v>
      </c>
    </row>
    <row r="2" spans="2:17" ht="15.75" thickBot="1" x14ac:dyDescent="0.3">
      <c r="J2" s="38"/>
      <c r="M2" s="39" t="s">
        <v>253</v>
      </c>
      <c r="N2" s="38" t="s">
        <v>155</v>
      </c>
      <c r="O2" s="38"/>
    </row>
    <row r="3" spans="2:17" ht="31.9" customHeight="1" x14ac:dyDescent="0.25">
      <c r="B3" s="363" t="s">
        <v>156</v>
      </c>
      <c r="C3" s="362" t="s">
        <v>44</v>
      </c>
      <c r="D3" s="363" t="s">
        <v>157</v>
      </c>
      <c r="E3" s="281"/>
      <c r="F3" s="281"/>
      <c r="G3" s="281" t="s">
        <v>158</v>
      </c>
      <c r="H3" s="281"/>
      <c r="I3" s="362"/>
      <c r="J3" s="363" t="s">
        <v>157</v>
      </c>
      <c r="K3" s="281"/>
      <c r="L3" s="281"/>
      <c r="M3" s="281" t="s">
        <v>158</v>
      </c>
      <c r="N3" s="281"/>
      <c r="O3" s="362"/>
    </row>
    <row r="4" spans="2:17" x14ac:dyDescent="0.25">
      <c r="B4" s="391"/>
      <c r="C4" s="350"/>
      <c r="D4" s="93">
        <v>2019</v>
      </c>
      <c r="E4" s="93">
        <v>2018</v>
      </c>
      <c r="F4" s="93">
        <v>2017</v>
      </c>
      <c r="G4" s="93">
        <v>2019</v>
      </c>
      <c r="H4" s="93">
        <v>2018</v>
      </c>
      <c r="I4" s="93">
        <v>2017</v>
      </c>
      <c r="J4" s="93">
        <v>2019</v>
      </c>
      <c r="K4" s="93">
        <v>2018</v>
      </c>
      <c r="L4" s="93">
        <v>2017</v>
      </c>
      <c r="M4" s="93">
        <v>2019</v>
      </c>
      <c r="N4" s="93">
        <v>2018</v>
      </c>
      <c r="O4" s="93">
        <v>2017</v>
      </c>
    </row>
    <row r="5" spans="2:17" ht="15" customHeight="1" x14ac:dyDescent="0.25">
      <c r="B5" s="380" t="s">
        <v>159</v>
      </c>
      <c r="C5" s="381"/>
      <c r="D5" s="382" t="s">
        <v>152</v>
      </c>
      <c r="E5" s="330"/>
      <c r="F5" s="330"/>
      <c r="G5" s="330"/>
      <c r="H5" s="330"/>
      <c r="I5" s="383"/>
      <c r="J5" s="340" t="s">
        <v>153</v>
      </c>
      <c r="K5" s="341"/>
      <c r="L5" s="341"/>
      <c r="M5" s="341"/>
      <c r="N5" s="341"/>
      <c r="O5" s="342"/>
    </row>
    <row r="6" spans="2:17" ht="45" customHeight="1" x14ac:dyDescent="0.25">
      <c r="B6" s="42" t="s">
        <v>6</v>
      </c>
      <c r="C6" s="43" t="s">
        <v>160</v>
      </c>
      <c r="D6" s="214">
        <v>96.94</v>
      </c>
      <c r="E6" s="201">
        <v>41.760000000000169</v>
      </c>
      <c r="F6" s="201">
        <v>9.5200000000000351</v>
      </c>
      <c r="G6" s="201">
        <v>263.47999999999979</v>
      </c>
      <c r="H6" s="201">
        <v>113.22000000000014</v>
      </c>
      <c r="I6" s="215">
        <v>43.619999999999834</v>
      </c>
      <c r="J6" s="200">
        <v>1058.25</v>
      </c>
      <c r="K6" s="201">
        <v>1136.06</v>
      </c>
      <c r="L6" s="201">
        <v>676.67</v>
      </c>
      <c r="M6" s="202">
        <v>2876.31</v>
      </c>
      <c r="N6" s="201">
        <v>3079.63</v>
      </c>
      <c r="O6" s="203">
        <v>3097.65</v>
      </c>
    </row>
    <row r="7" spans="2:17" x14ac:dyDescent="0.25">
      <c r="B7" s="42" t="s">
        <v>45</v>
      </c>
      <c r="C7" s="43" t="s">
        <v>46</v>
      </c>
      <c r="D7" s="205">
        <v>4.1273398426488725</v>
      </c>
      <c r="E7" s="206">
        <v>1.7747500913303753</v>
      </c>
      <c r="F7" s="206">
        <v>1.0139233011133513</v>
      </c>
      <c r="G7" s="206">
        <v>11.217444425050203</v>
      </c>
      <c r="H7" s="206">
        <v>4.8215421929860725</v>
      </c>
      <c r="I7" s="216">
        <v>4.6705242048469131</v>
      </c>
      <c r="J7" s="217">
        <v>45.052660157351127</v>
      </c>
      <c r="K7" s="206">
        <v>48.365249908669625</v>
      </c>
      <c r="L7" s="206">
        <v>72.40607669888665</v>
      </c>
      <c r="M7" s="206">
        <v>122.45255557494978</v>
      </c>
      <c r="N7" s="206">
        <v>131.10845780701393</v>
      </c>
      <c r="O7" s="207">
        <v>331.45947579515308</v>
      </c>
    </row>
    <row r="8" spans="2:17" x14ac:dyDescent="0.25">
      <c r="B8" s="42" t="s">
        <v>47</v>
      </c>
      <c r="C8" s="43" t="s">
        <v>161</v>
      </c>
      <c r="D8" s="205">
        <v>0</v>
      </c>
      <c r="E8" s="206">
        <v>0</v>
      </c>
      <c r="F8" s="206">
        <v>0</v>
      </c>
      <c r="G8" s="206">
        <v>0</v>
      </c>
      <c r="H8" s="206">
        <v>0</v>
      </c>
      <c r="I8" s="216">
        <v>0</v>
      </c>
      <c r="J8" s="217">
        <v>0</v>
      </c>
      <c r="K8" s="206">
        <v>0</v>
      </c>
      <c r="L8" s="206">
        <v>0</v>
      </c>
      <c r="M8" s="206">
        <v>0</v>
      </c>
      <c r="N8" s="206">
        <v>0</v>
      </c>
      <c r="O8" s="207">
        <v>0</v>
      </c>
    </row>
    <row r="9" spans="2:17" x14ac:dyDescent="0.25">
      <c r="B9" s="42" t="s">
        <v>48</v>
      </c>
      <c r="C9" s="43" t="s">
        <v>49</v>
      </c>
      <c r="D9" s="205">
        <v>65.910744921657738</v>
      </c>
      <c r="E9" s="206">
        <v>28.403663975897075</v>
      </c>
      <c r="F9" s="206">
        <v>6.0058480954299398</v>
      </c>
      <c r="G9" s="206">
        <v>179.15712404971714</v>
      </c>
      <c r="H9" s="206">
        <v>76.979240876442873</v>
      </c>
      <c r="I9" s="216">
        <v>27.505770542226401</v>
      </c>
      <c r="J9" s="217">
        <v>719.55925507834229</v>
      </c>
      <c r="K9" s="206">
        <v>772.46633602410293</v>
      </c>
      <c r="L9" s="206">
        <v>426.69415190457005</v>
      </c>
      <c r="M9" s="206">
        <v>1955.7528759502827</v>
      </c>
      <c r="N9" s="206">
        <v>2094.0007591235571</v>
      </c>
      <c r="O9" s="207">
        <v>1953.3142294577735</v>
      </c>
    </row>
    <row r="10" spans="2:17" x14ac:dyDescent="0.25">
      <c r="B10" s="42" t="s">
        <v>50</v>
      </c>
      <c r="C10" s="43" t="s">
        <v>162</v>
      </c>
      <c r="D10" s="205">
        <v>20.034262943482531</v>
      </c>
      <c r="E10" s="206">
        <v>8.6305217244393475</v>
      </c>
      <c r="F10" s="206">
        <v>1.8249596263146657</v>
      </c>
      <c r="G10" s="206">
        <v>54.461877200064464</v>
      </c>
      <c r="H10" s="206">
        <v>23.404549599699862</v>
      </c>
      <c r="I10" s="216">
        <v>8.3623909534243239</v>
      </c>
      <c r="J10" s="217">
        <v>218.74573705651747</v>
      </c>
      <c r="K10" s="206">
        <v>234.82947827556066</v>
      </c>
      <c r="L10" s="206">
        <v>129.71504037368533</v>
      </c>
      <c r="M10" s="206">
        <v>594.54812279993553</v>
      </c>
      <c r="N10" s="206">
        <v>636.57545040030016</v>
      </c>
      <c r="O10" s="207">
        <v>593.80760904657564</v>
      </c>
    </row>
    <row r="11" spans="2:17" ht="30" x14ac:dyDescent="0.25">
      <c r="B11" s="42" t="s">
        <v>51</v>
      </c>
      <c r="C11" s="43" t="s">
        <v>163</v>
      </c>
      <c r="D11" s="200">
        <v>6.8676522922108703</v>
      </c>
      <c r="E11" s="202">
        <v>2.9510642083333707</v>
      </c>
      <c r="F11" s="202">
        <v>0.67526897714207834</v>
      </c>
      <c r="G11" s="202">
        <v>18.643554325168026</v>
      </c>
      <c r="H11" s="202">
        <v>8.0146673308713403</v>
      </c>
      <c r="I11" s="218">
        <v>3.0813142995021963</v>
      </c>
      <c r="J11" s="217">
        <v>74.892347707789128</v>
      </c>
      <c r="K11" s="202">
        <v>80.398935791666631</v>
      </c>
      <c r="L11" s="202">
        <v>47.854731022857919</v>
      </c>
      <c r="M11" s="202">
        <v>203.55644567483199</v>
      </c>
      <c r="N11" s="202">
        <v>217.94533266912867</v>
      </c>
      <c r="O11" s="209">
        <v>219.06868570049781</v>
      </c>
    </row>
    <row r="12" spans="2:17" ht="30" x14ac:dyDescent="0.25">
      <c r="B12" s="42" t="s">
        <v>52</v>
      </c>
      <c r="C12" s="43" t="s">
        <v>164</v>
      </c>
      <c r="D12" s="205">
        <v>0</v>
      </c>
      <c r="E12" s="206">
        <v>0</v>
      </c>
      <c r="F12" s="206">
        <v>0</v>
      </c>
      <c r="G12" s="206">
        <v>0</v>
      </c>
      <c r="H12" s="206">
        <v>0</v>
      </c>
      <c r="I12" s="216">
        <v>0</v>
      </c>
      <c r="J12" s="217">
        <v>0</v>
      </c>
      <c r="K12" s="206">
        <v>0</v>
      </c>
      <c r="L12" s="206">
        <v>0</v>
      </c>
      <c r="M12" s="206">
        <v>0</v>
      </c>
      <c r="N12" s="206">
        <v>0</v>
      </c>
      <c r="O12" s="207">
        <v>0</v>
      </c>
    </row>
    <row r="13" spans="2:17" ht="45" x14ac:dyDescent="0.25">
      <c r="B13" s="42" t="s">
        <v>53</v>
      </c>
      <c r="C13" s="43" t="s">
        <v>165</v>
      </c>
      <c r="D13" s="205">
        <v>0</v>
      </c>
      <c r="E13" s="206">
        <v>0</v>
      </c>
      <c r="F13" s="206">
        <v>0</v>
      </c>
      <c r="G13" s="206">
        <v>0</v>
      </c>
      <c r="H13" s="206">
        <v>0</v>
      </c>
      <c r="I13" s="216">
        <v>0</v>
      </c>
      <c r="J13" s="217">
        <v>0</v>
      </c>
      <c r="K13" s="206">
        <v>0</v>
      </c>
      <c r="L13" s="206">
        <v>0</v>
      </c>
      <c r="M13" s="206">
        <v>0</v>
      </c>
      <c r="N13" s="206">
        <v>0</v>
      </c>
      <c r="O13" s="207">
        <v>0</v>
      </c>
    </row>
    <row r="14" spans="2:17" ht="45" x14ac:dyDescent="0.25">
      <c r="B14" s="42" t="s">
        <v>54</v>
      </c>
      <c r="C14" s="43" t="s">
        <v>166</v>
      </c>
      <c r="D14" s="200">
        <v>6.8676522922108703</v>
      </c>
      <c r="E14" s="202">
        <v>2.9510642083333707</v>
      </c>
      <c r="F14" s="202">
        <v>0.67526897714207834</v>
      </c>
      <c r="G14" s="202">
        <v>18.643554325168026</v>
      </c>
      <c r="H14" s="202">
        <v>8.0146673308713403</v>
      </c>
      <c r="I14" s="218">
        <v>3.0813142995021963</v>
      </c>
      <c r="J14" s="217">
        <v>74.892347707789128</v>
      </c>
      <c r="K14" s="202">
        <v>80.398935791666631</v>
      </c>
      <c r="L14" s="202">
        <v>47.854731022857919</v>
      </c>
      <c r="M14" s="202">
        <v>203.55644567483199</v>
      </c>
      <c r="N14" s="202">
        <v>217.94533266912867</v>
      </c>
      <c r="O14" s="209">
        <v>219.06868570049781</v>
      </c>
    </row>
    <row r="15" spans="2:17" x14ac:dyDescent="0.25">
      <c r="B15" s="42" t="s">
        <v>55</v>
      </c>
      <c r="C15" s="43" t="s">
        <v>56</v>
      </c>
      <c r="D15" s="205">
        <v>1.606970177112018</v>
      </c>
      <c r="E15" s="206">
        <v>0.69002381243969779</v>
      </c>
      <c r="F15" s="206">
        <v>0.1575144990981876</v>
      </c>
      <c r="G15" s="206">
        <v>4.3569882259665178</v>
      </c>
      <c r="H15" s="206">
        <v>1.8741565001000495</v>
      </c>
      <c r="I15" s="216">
        <v>0.71898190865783818</v>
      </c>
      <c r="J15" s="217">
        <v>17.503029822887981</v>
      </c>
      <c r="K15" s="206">
        <v>18.789976187560303</v>
      </c>
      <c r="L15" s="206">
        <v>11.182485500901812</v>
      </c>
      <c r="M15" s="206">
        <v>47.573011774033482</v>
      </c>
      <c r="N15" s="206">
        <v>50.935843499899953</v>
      </c>
      <c r="O15" s="207">
        <v>51.191018091342158</v>
      </c>
    </row>
    <row r="16" spans="2:17" ht="30" x14ac:dyDescent="0.25">
      <c r="B16" s="42" t="s">
        <v>57</v>
      </c>
      <c r="C16" s="43" t="s">
        <v>167</v>
      </c>
      <c r="D16" s="205">
        <v>0</v>
      </c>
      <c r="E16" s="206">
        <v>0</v>
      </c>
      <c r="F16" s="206">
        <v>0</v>
      </c>
      <c r="G16" s="206">
        <v>0</v>
      </c>
      <c r="H16" s="206">
        <v>0</v>
      </c>
      <c r="I16" s="216">
        <v>0</v>
      </c>
      <c r="J16" s="217">
        <v>0</v>
      </c>
      <c r="K16" s="206">
        <v>0</v>
      </c>
      <c r="L16" s="206">
        <v>0</v>
      </c>
      <c r="M16" s="206">
        <v>0</v>
      </c>
      <c r="N16" s="206">
        <v>0</v>
      </c>
      <c r="O16" s="207">
        <v>0</v>
      </c>
    </row>
    <row r="17" spans="1:21" ht="60" x14ac:dyDescent="0.25">
      <c r="B17" s="42" t="s">
        <v>58</v>
      </c>
      <c r="C17" s="43" t="s">
        <v>168</v>
      </c>
      <c r="D17" s="205">
        <v>0</v>
      </c>
      <c r="E17" s="206">
        <v>0</v>
      </c>
      <c r="F17" s="206">
        <v>0</v>
      </c>
      <c r="G17" s="206">
        <v>0</v>
      </c>
      <c r="H17" s="206">
        <v>0</v>
      </c>
      <c r="I17" s="216">
        <v>0</v>
      </c>
      <c r="J17" s="217">
        <v>0</v>
      </c>
      <c r="K17" s="206">
        <v>0</v>
      </c>
      <c r="L17" s="206">
        <v>0</v>
      </c>
      <c r="M17" s="206">
        <v>0</v>
      </c>
      <c r="N17" s="206">
        <v>0</v>
      </c>
      <c r="O17" s="207">
        <v>0</v>
      </c>
    </row>
    <row r="18" spans="1:21" x14ac:dyDescent="0.25">
      <c r="B18" s="42" t="s">
        <v>59</v>
      </c>
      <c r="C18" s="43" t="s">
        <v>60</v>
      </c>
      <c r="D18" s="205">
        <v>0</v>
      </c>
      <c r="E18" s="206">
        <v>0</v>
      </c>
      <c r="F18" s="206">
        <v>0</v>
      </c>
      <c r="G18" s="206">
        <v>0</v>
      </c>
      <c r="H18" s="206">
        <v>0</v>
      </c>
      <c r="I18" s="216">
        <v>0</v>
      </c>
      <c r="J18" s="217">
        <v>0</v>
      </c>
      <c r="K18" s="206">
        <v>0</v>
      </c>
      <c r="L18" s="206">
        <v>0</v>
      </c>
      <c r="M18" s="206">
        <v>0</v>
      </c>
      <c r="N18" s="206">
        <v>0</v>
      </c>
      <c r="O18" s="207">
        <v>0</v>
      </c>
    </row>
    <row r="19" spans="1:21" ht="30" customHeight="1" x14ac:dyDescent="0.25">
      <c r="B19" s="42" t="s">
        <v>61</v>
      </c>
      <c r="C19" s="43" t="s">
        <v>169</v>
      </c>
      <c r="D19" s="205">
        <v>5.2606821150988523</v>
      </c>
      <c r="E19" s="206">
        <v>2.2610403958936729</v>
      </c>
      <c r="F19" s="206">
        <v>0.51775447804389074</v>
      </c>
      <c r="G19" s="206">
        <v>14.286566099201508</v>
      </c>
      <c r="H19" s="206">
        <v>6.1405108307712908</v>
      </c>
      <c r="I19" s="216">
        <v>2.3623323908443581</v>
      </c>
      <c r="J19" s="217">
        <v>57.389317884901146</v>
      </c>
      <c r="K19" s="206">
        <v>61.608959604106325</v>
      </c>
      <c r="L19" s="206">
        <v>36.672245521956107</v>
      </c>
      <c r="M19" s="206">
        <v>155.9834339007985</v>
      </c>
      <c r="N19" s="206">
        <v>167.00948916922871</v>
      </c>
      <c r="O19" s="207">
        <v>167.87766760915565</v>
      </c>
    </row>
    <row r="20" spans="1:21" ht="15" customHeight="1" x14ac:dyDescent="0.25">
      <c r="B20" s="42" t="s">
        <v>62</v>
      </c>
      <c r="C20" s="43" t="s">
        <v>170</v>
      </c>
      <c r="D20" s="200">
        <v>0</v>
      </c>
      <c r="E20" s="202">
        <v>0</v>
      </c>
      <c r="F20" s="202">
        <v>0</v>
      </c>
      <c r="G20" s="202">
        <v>0</v>
      </c>
      <c r="H20" s="202">
        <v>0</v>
      </c>
      <c r="I20" s="218">
        <v>0</v>
      </c>
      <c r="J20" s="217">
        <v>0</v>
      </c>
      <c r="K20" s="202">
        <v>0</v>
      </c>
      <c r="L20" s="202">
        <v>0</v>
      </c>
      <c r="M20" s="202">
        <v>0</v>
      </c>
      <c r="N20" s="202">
        <v>0</v>
      </c>
      <c r="O20" s="209">
        <v>0</v>
      </c>
    </row>
    <row r="21" spans="1:21" x14ac:dyDescent="0.25">
      <c r="B21" s="42" t="s">
        <v>63</v>
      </c>
      <c r="C21" s="43" t="s">
        <v>171</v>
      </c>
      <c r="D21" s="205">
        <v>0</v>
      </c>
      <c r="E21" s="206">
        <v>0</v>
      </c>
      <c r="F21" s="206">
        <v>0</v>
      </c>
      <c r="G21" s="206">
        <v>0</v>
      </c>
      <c r="H21" s="206">
        <v>0</v>
      </c>
      <c r="I21" s="216">
        <v>0</v>
      </c>
      <c r="J21" s="217">
        <v>0</v>
      </c>
      <c r="K21" s="206">
        <v>0</v>
      </c>
      <c r="L21" s="206">
        <v>0</v>
      </c>
      <c r="M21" s="206">
        <v>0</v>
      </c>
      <c r="N21" s="206">
        <v>0</v>
      </c>
      <c r="O21" s="207">
        <v>0</v>
      </c>
    </row>
    <row r="22" spans="1:21" x14ac:dyDescent="0.25">
      <c r="B22" s="42" t="s">
        <v>64</v>
      </c>
      <c r="C22" s="43" t="s">
        <v>172</v>
      </c>
      <c r="D22" s="205">
        <v>0</v>
      </c>
      <c r="E22" s="206">
        <v>0</v>
      </c>
      <c r="F22" s="206">
        <v>0</v>
      </c>
      <c r="G22" s="206">
        <v>0</v>
      </c>
      <c r="H22" s="206">
        <v>0</v>
      </c>
      <c r="I22" s="216">
        <v>0</v>
      </c>
      <c r="J22" s="217">
        <v>0</v>
      </c>
      <c r="K22" s="206">
        <v>0</v>
      </c>
      <c r="L22" s="206">
        <v>0</v>
      </c>
      <c r="M22" s="206">
        <v>0</v>
      </c>
      <c r="N22" s="206">
        <v>0</v>
      </c>
      <c r="O22" s="207">
        <v>0</v>
      </c>
    </row>
    <row r="23" spans="1:21" x14ac:dyDescent="0.25">
      <c r="B23" s="42" t="s">
        <v>65</v>
      </c>
      <c r="C23" s="43" t="s">
        <v>173</v>
      </c>
      <c r="D23" s="205">
        <v>0</v>
      </c>
      <c r="E23" s="206">
        <v>0</v>
      </c>
      <c r="F23" s="206">
        <v>0</v>
      </c>
      <c r="G23" s="206">
        <v>0</v>
      </c>
      <c r="H23" s="206">
        <v>0</v>
      </c>
      <c r="I23" s="216">
        <v>0</v>
      </c>
      <c r="J23" s="217">
        <v>0</v>
      </c>
      <c r="K23" s="206">
        <v>0</v>
      </c>
      <c r="L23" s="206">
        <v>0</v>
      </c>
      <c r="M23" s="206">
        <v>0</v>
      </c>
      <c r="N23" s="206">
        <v>0</v>
      </c>
      <c r="O23" s="207">
        <v>0</v>
      </c>
    </row>
    <row r="24" spans="1:21" ht="45.75" thickBot="1" x14ac:dyDescent="0.3">
      <c r="B24" s="47" t="s">
        <v>66</v>
      </c>
      <c r="C24" s="72" t="s">
        <v>174</v>
      </c>
      <c r="D24" s="210">
        <v>0</v>
      </c>
      <c r="E24" s="211">
        <v>0</v>
      </c>
      <c r="F24" s="211">
        <v>0</v>
      </c>
      <c r="G24" s="211">
        <v>0</v>
      </c>
      <c r="H24" s="211">
        <v>0</v>
      </c>
      <c r="I24" s="219">
        <v>0</v>
      </c>
      <c r="J24" s="220">
        <v>0</v>
      </c>
      <c r="K24" s="211">
        <v>0</v>
      </c>
      <c r="L24" s="211">
        <v>0</v>
      </c>
      <c r="M24" s="211">
        <v>0</v>
      </c>
      <c r="N24" s="211">
        <v>0</v>
      </c>
      <c r="O24" s="212">
        <v>0</v>
      </c>
    </row>
    <row r="27" spans="1:21" x14ac:dyDescent="0.25">
      <c r="M27" s="39" t="s">
        <v>254</v>
      </c>
      <c r="N27" s="343" t="s">
        <v>175</v>
      </c>
      <c r="O27" s="343"/>
      <c r="R27" s="192"/>
      <c r="S27" s="192"/>
      <c r="T27" s="192"/>
      <c r="U27" s="192"/>
    </row>
    <row r="28" spans="1:21" ht="15.75" thickBot="1" x14ac:dyDescent="0.3">
      <c r="R28" s="192"/>
      <c r="S28" s="192"/>
      <c r="T28" s="192"/>
      <c r="U28" s="192"/>
    </row>
    <row r="29" spans="1:21" ht="15" customHeight="1" x14ac:dyDescent="0.25">
      <c r="A29" s="384"/>
      <c r="B29" s="387" t="s">
        <v>156</v>
      </c>
      <c r="C29" s="387" t="s">
        <v>84</v>
      </c>
      <c r="D29" s="281" t="s">
        <v>176</v>
      </c>
      <c r="E29" s="281"/>
      <c r="F29" s="281"/>
      <c r="G29" s="281"/>
      <c r="H29" s="281"/>
      <c r="I29" s="281"/>
      <c r="J29" s="281"/>
      <c r="K29" s="281"/>
      <c r="L29" s="281"/>
      <c r="M29" s="281"/>
      <c r="N29" s="281"/>
      <c r="O29" s="362"/>
      <c r="R29" s="192"/>
      <c r="S29" s="192"/>
      <c r="T29" s="192"/>
      <c r="U29" s="192"/>
    </row>
    <row r="30" spans="1:21" x14ac:dyDescent="0.25">
      <c r="A30" s="385"/>
      <c r="B30" s="388"/>
      <c r="C30" s="388"/>
      <c r="D30" s="273">
        <f>F4</f>
        <v>2017</v>
      </c>
      <c r="E30" s="273"/>
      <c r="F30" s="273"/>
      <c r="G30" s="273"/>
      <c r="H30" s="273">
        <f>E4</f>
        <v>2018</v>
      </c>
      <c r="I30" s="273"/>
      <c r="J30" s="273"/>
      <c r="K30" s="273"/>
      <c r="L30" s="273">
        <f>D4</f>
        <v>2019</v>
      </c>
      <c r="M30" s="273"/>
      <c r="N30" s="273"/>
      <c r="O30" s="350"/>
      <c r="R30" s="192"/>
      <c r="S30" s="192"/>
      <c r="T30" s="192"/>
      <c r="U30" s="192"/>
    </row>
    <row r="31" spans="1:21" ht="90.75" thickBot="1" x14ac:dyDescent="0.3">
      <c r="A31" s="386"/>
      <c r="B31" s="389"/>
      <c r="C31" s="389"/>
      <c r="D31" s="92" t="s">
        <v>177</v>
      </c>
      <c r="E31" s="92" t="s">
        <v>178</v>
      </c>
      <c r="F31" s="92" t="s">
        <v>179</v>
      </c>
      <c r="G31" s="92" t="s">
        <v>180</v>
      </c>
      <c r="H31" s="92" t="s">
        <v>177</v>
      </c>
      <c r="I31" s="92" t="s">
        <v>178</v>
      </c>
      <c r="J31" s="92" t="s">
        <v>179</v>
      </c>
      <c r="K31" s="92" t="s">
        <v>180</v>
      </c>
      <c r="L31" s="92" t="s">
        <v>177</v>
      </c>
      <c r="M31" s="92" t="s">
        <v>178</v>
      </c>
      <c r="N31" s="92" t="s">
        <v>179</v>
      </c>
      <c r="O31" s="49" t="s">
        <v>180</v>
      </c>
      <c r="R31" s="351"/>
      <c r="S31" s="351"/>
      <c r="T31" s="351"/>
      <c r="U31" s="351"/>
    </row>
    <row r="32" spans="1:21" ht="45.75" customHeight="1" x14ac:dyDescent="0.25">
      <c r="A32" s="378" t="s">
        <v>152</v>
      </c>
      <c r="B32" s="94" t="s">
        <v>6</v>
      </c>
      <c r="C32" s="73" t="s">
        <v>157</v>
      </c>
      <c r="D32" s="89">
        <v>9520.0000000000346</v>
      </c>
      <c r="E32" s="89">
        <v>4</v>
      </c>
      <c r="F32" s="89">
        <v>88</v>
      </c>
      <c r="G32" s="51">
        <v>2380.0000000000086</v>
      </c>
      <c r="H32" s="89">
        <v>41760.000000000167</v>
      </c>
      <c r="I32" s="89">
        <v>5</v>
      </c>
      <c r="J32" s="89">
        <v>295</v>
      </c>
      <c r="K32" s="51">
        <v>8352.0000000000327</v>
      </c>
      <c r="L32" s="89">
        <v>96940</v>
      </c>
      <c r="M32" s="89">
        <v>12</v>
      </c>
      <c r="N32" s="89">
        <v>755</v>
      </c>
      <c r="O32" s="52">
        <v>8078.333333333333</v>
      </c>
      <c r="R32" s="193"/>
      <c r="S32" s="193"/>
      <c r="T32" s="193"/>
      <c r="U32" s="193"/>
    </row>
    <row r="33" spans="1:30" ht="30.75" thickBot="1" x14ac:dyDescent="0.3">
      <c r="A33" s="379"/>
      <c r="B33" s="95" t="s">
        <v>7</v>
      </c>
      <c r="C33" s="74" t="s">
        <v>158</v>
      </c>
      <c r="D33" s="89">
        <v>43619.999999999833</v>
      </c>
      <c r="E33" s="89">
        <v>4</v>
      </c>
      <c r="F33" s="89">
        <v>88</v>
      </c>
      <c r="G33" s="51">
        <v>10904.999999999958</v>
      </c>
      <c r="H33" s="89">
        <v>113220.00000000015</v>
      </c>
      <c r="I33" s="89">
        <v>5</v>
      </c>
      <c r="J33" s="89">
        <v>295</v>
      </c>
      <c r="K33" s="51">
        <v>22644.000000000029</v>
      </c>
      <c r="L33" s="89">
        <v>263479.99999999977</v>
      </c>
      <c r="M33" s="89">
        <v>12</v>
      </c>
      <c r="N33" s="89">
        <v>755</v>
      </c>
      <c r="O33" s="52">
        <v>21956.666666666646</v>
      </c>
      <c r="R33" s="354"/>
      <c r="S33" s="354"/>
      <c r="T33" s="354"/>
      <c r="U33" s="354"/>
    </row>
    <row r="34" spans="1:30" ht="45.75" customHeight="1" x14ac:dyDescent="0.25">
      <c r="A34" s="378" t="s">
        <v>153</v>
      </c>
      <c r="B34" s="94" t="s">
        <v>6</v>
      </c>
      <c r="C34" s="73" t="s">
        <v>157</v>
      </c>
      <c r="D34" s="89">
        <v>676670</v>
      </c>
      <c r="E34" s="89">
        <v>140</v>
      </c>
      <c r="F34" s="89">
        <v>6249.8</v>
      </c>
      <c r="G34" s="51">
        <v>4833.3571428571431</v>
      </c>
      <c r="H34" s="89">
        <v>1136060</v>
      </c>
      <c r="I34" s="89">
        <v>136</v>
      </c>
      <c r="J34" s="89">
        <v>5991.12</v>
      </c>
      <c r="K34" s="51">
        <v>8353.3823529411766</v>
      </c>
      <c r="L34" s="89">
        <v>1058250</v>
      </c>
      <c r="M34" s="89">
        <v>131</v>
      </c>
      <c r="N34" s="89">
        <v>6279.08</v>
      </c>
      <c r="O34" s="52">
        <v>8078.2442748091607</v>
      </c>
      <c r="R34" s="195"/>
      <c r="S34" s="195"/>
      <c r="T34" s="195"/>
      <c r="U34" s="195"/>
    </row>
    <row r="35" spans="1:30" ht="30.75" thickBot="1" x14ac:dyDescent="0.3">
      <c r="A35" s="379"/>
      <c r="B35" s="95" t="s">
        <v>7</v>
      </c>
      <c r="C35" s="74" t="s">
        <v>158</v>
      </c>
      <c r="D35" s="56">
        <v>3097650</v>
      </c>
      <c r="E35" s="56">
        <v>140</v>
      </c>
      <c r="F35" s="56">
        <v>6249.8</v>
      </c>
      <c r="G35" s="55">
        <v>22126.071428571428</v>
      </c>
      <c r="H35" s="56">
        <v>3079630</v>
      </c>
      <c r="I35" s="56">
        <v>136</v>
      </c>
      <c r="J35" s="89">
        <v>5991.12</v>
      </c>
      <c r="K35" s="55">
        <v>22644.338235294119</v>
      </c>
      <c r="L35" s="56">
        <v>2876310</v>
      </c>
      <c r="M35" s="89">
        <v>131</v>
      </c>
      <c r="N35" s="56">
        <v>6279.08</v>
      </c>
      <c r="O35" s="57">
        <v>21956.564885496184</v>
      </c>
      <c r="R35" s="192"/>
      <c r="S35" s="192"/>
      <c r="T35" s="192"/>
      <c r="U35" s="192"/>
    </row>
    <row r="36" spans="1:30" x14ac:dyDescent="0.25">
      <c r="Q36" s="58"/>
    </row>
    <row r="38" spans="1:30" x14ac:dyDescent="0.25">
      <c r="M38" s="334" t="s">
        <v>181</v>
      </c>
      <c r="N38" s="334"/>
      <c r="O38" s="334"/>
    </row>
    <row r="39" spans="1:30" ht="30.75" customHeight="1" x14ac:dyDescent="0.25">
      <c r="A39" s="375" t="s">
        <v>182</v>
      </c>
      <c r="B39" s="375"/>
      <c r="C39" s="375"/>
      <c r="D39" s="375"/>
      <c r="E39" s="375"/>
      <c r="F39" s="375"/>
      <c r="G39" s="375"/>
      <c r="H39" s="375"/>
      <c r="I39" s="375"/>
      <c r="J39" s="375"/>
      <c r="K39" s="375"/>
      <c r="L39" s="375"/>
      <c r="M39" s="375"/>
      <c r="N39" s="375"/>
      <c r="O39" s="375"/>
      <c r="P39" s="375"/>
      <c r="Q39" s="375"/>
      <c r="R39" s="375"/>
      <c r="S39" s="375"/>
      <c r="T39" s="375"/>
      <c r="U39" s="375"/>
      <c r="V39" s="375"/>
      <c r="W39" s="375"/>
      <c r="X39" s="375"/>
      <c r="Y39" s="375"/>
      <c r="Z39" s="375"/>
      <c r="AA39" s="375"/>
      <c r="AB39" s="375"/>
      <c r="AC39" s="375"/>
      <c r="AD39" s="375"/>
    </row>
    <row r="40" spans="1:30" ht="19.5" customHeight="1" thickBot="1" x14ac:dyDescent="0.3">
      <c r="A40" s="376" t="s">
        <v>183</v>
      </c>
      <c r="B40" s="376"/>
      <c r="C40" s="376"/>
      <c r="D40" s="376"/>
      <c r="E40" s="376"/>
      <c r="F40" s="376"/>
      <c r="G40" s="376"/>
      <c r="H40" s="376"/>
      <c r="I40" s="376"/>
      <c r="J40" s="376"/>
      <c r="K40" s="376"/>
      <c r="L40" s="376"/>
      <c r="M40" s="376"/>
      <c r="N40" s="376"/>
      <c r="O40" s="376"/>
      <c r="P40" s="376"/>
      <c r="Q40" s="376"/>
      <c r="R40" s="376"/>
      <c r="S40" s="376"/>
      <c r="T40" s="376"/>
      <c r="U40" s="376"/>
      <c r="V40" s="376"/>
      <c r="W40" s="376"/>
      <c r="X40" s="376"/>
      <c r="Y40" s="376"/>
      <c r="Z40" s="376"/>
      <c r="AA40" s="376"/>
      <c r="AB40" s="376"/>
      <c r="AC40" s="376"/>
      <c r="AD40" s="376"/>
    </row>
    <row r="41" spans="1:30" ht="19.5" customHeight="1" thickBot="1" x14ac:dyDescent="0.3">
      <c r="A41" s="75"/>
      <c r="B41" s="76"/>
      <c r="C41" s="77"/>
      <c r="D41" s="76"/>
      <c r="E41" s="78"/>
      <c r="F41" s="327" t="s">
        <v>184</v>
      </c>
      <c r="G41" s="325"/>
      <c r="H41" s="325"/>
      <c r="I41" s="325"/>
      <c r="J41" s="325"/>
      <c r="K41" s="325"/>
      <c r="L41" s="325"/>
      <c r="M41" s="325"/>
      <c r="N41" s="325"/>
      <c r="O41" s="325"/>
      <c r="P41" s="325"/>
      <c r="Q41" s="326"/>
      <c r="R41" s="79"/>
      <c r="S41" s="327" t="s">
        <v>185</v>
      </c>
      <c r="T41" s="325"/>
      <c r="U41" s="325"/>
      <c r="V41" s="325"/>
      <c r="W41" s="325"/>
      <c r="X41" s="325"/>
      <c r="Y41" s="325"/>
      <c r="Z41" s="325"/>
      <c r="AA41" s="325"/>
      <c r="AB41" s="325"/>
      <c r="AC41" s="325"/>
      <c r="AD41" s="326"/>
    </row>
    <row r="42" spans="1:30" ht="25.9" customHeight="1" x14ac:dyDescent="0.25">
      <c r="A42" s="308" t="s">
        <v>186</v>
      </c>
      <c r="B42" s="377" t="s">
        <v>187</v>
      </c>
      <c r="C42" s="279" t="s">
        <v>188</v>
      </c>
      <c r="D42" s="279" t="s">
        <v>216</v>
      </c>
      <c r="E42" s="314" t="s">
        <v>189</v>
      </c>
      <c r="F42" s="332" t="s">
        <v>190</v>
      </c>
      <c r="G42" s="270"/>
      <c r="H42" s="270"/>
      <c r="I42" s="270" t="s">
        <v>191</v>
      </c>
      <c r="J42" s="270"/>
      <c r="K42" s="270"/>
      <c r="L42" s="270" t="s">
        <v>192</v>
      </c>
      <c r="M42" s="270"/>
      <c r="N42" s="270"/>
      <c r="O42" s="300" t="s">
        <v>193</v>
      </c>
      <c r="P42" s="300"/>
      <c r="Q42" s="374"/>
      <c r="R42" s="80"/>
      <c r="S42" s="309" t="s">
        <v>190</v>
      </c>
      <c r="T42" s="270"/>
      <c r="U42" s="270"/>
      <c r="V42" s="270" t="s">
        <v>191</v>
      </c>
      <c r="W42" s="270"/>
      <c r="X42" s="270"/>
      <c r="Y42" s="270" t="s">
        <v>192</v>
      </c>
      <c r="Z42" s="270"/>
      <c r="AA42" s="270"/>
      <c r="AB42" s="272" t="s">
        <v>193</v>
      </c>
      <c r="AC42" s="272"/>
      <c r="AD42" s="333"/>
    </row>
    <row r="43" spans="1:30" x14ac:dyDescent="0.25">
      <c r="A43" s="309"/>
      <c r="B43" s="330"/>
      <c r="C43" s="270"/>
      <c r="D43" s="270"/>
      <c r="E43" s="315"/>
      <c r="F43" s="96">
        <f>$F$4</f>
        <v>2017</v>
      </c>
      <c r="G43" s="90">
        <f>$E$4</f>
        <v>2018</v>
      </c>
      <c r="H43" s="90">
        <f>$D$4</f>
        <v>2019</v>
      </c>
      <c r="I43" s="90">
        <f>$F$4</f>
        <v>2017</v>
      </c>
      <c r="J43" s="90">
        <f>$E$4</f>
        <v>2018</v>
      </c>
      <c r="K43" s="90">
        <f>$D$4</f>
        <v>2019</v>
      </c>
      <c r="L43" s="90">
        <f>$F$4</f>
        <v>2017</v>
      </c>
      <c r="M43" s="90">
        <f>$E$4</f>
        <v>2018</v>
      </c>
      <c r="N43" s="90">
        <f>$D$4</f>
        <v>2019</v>
      </c>
      <c r="O43" s="90">
        <f>$F$4</f>
        <v>2017</v>
      </c>
      <c r="P43" s="90">
        <f>$E$4</f>
        <v>2018</v>
      </c>
      <c r="Q43" s="140">
        <f>$D$4</f>
        <v>2019</v>
      </c>
      <c r="R43" s="59"/>
      <c r="S43" s="90">
        <f>$F$4</f>
        <v>2017</v>
      </c>
      <c r="T43" s="90">
        <f>$E$4</f>
        <v>2018</v>
      </c>
      <c r="U43" s="90">
        <f>$D$4</f>
        <v>2019</v>
      </c>
      <c r="V43" s="90">
        <f>$F$4</f>
        <v>2017</v>
      </c>
      <c r="W43" s="90">
        <f>$E$4</f>
        <v>2018</v>
      </c>
      <c r="X43" s="90">
        <f>$D$4</f>
        <v>2019</v>
      </c>
      <c r="Y43" s="90">
        <f>$F$4</f>
        <v>2017</v>
      </c>
      <c r="Z43" s="90">
        <f>$E$4</f>
        <v>2018</v>
      </c>
      <c r="AA43" s="90">
        <f>$D$4</f>
        <v>2019</v>
      </c>
      <c r="AB43" s="90">
        <f>$F$4</f>
        <v>2017</v>
      </c>
      <c r="AC43" s="90">
        <f>$E$4</f>
        <v>2018</v>
      </c>
      <c r="AD43" s="140">
        <f>$D$4</f>
        <v>2019</v>
      </c>
    </row>
    <row r="44" spans="1:30" ht="15" customHeight="1" x14ac:dyDescent="0.25">
      <c r="A44" s="322" t="s">
        <v>194</v>
      </c>
      <c r="B44" s="299" t="s">
        <v>195</v>
      </c>
      <c r="C44" s="273" t="s">
        <v>196</v>
      </c>
      <c r="D44" s="270" t="s">
        <v>217</v>
      </c>
      <c r="E44" s="89" t="s">
        <v>218</v>
      </c>
      <c r="F44" s="90"/>
      <c r="G44" s="90"/>
      <c r="H44" s="90"/>
      <c r="I44" s="90"/>
      <c r="J44" s="90"/>
      <c r="K44" s="90"/>
      <c r="L44" s="44"/>
      <c r="M44" s="44"/>
      <c r="N44" s="44"/>
      <c r="O44" s="60"/>
      <c r="P44" s="109"/>
      <c r="Q44" s="108"/>
      <c r="R44" s="59"/>
      <c r="S44" s="90"/>
      <c r="T44" s="90"/>
      <c r="U44" s="90"/>
      <c r="V44" s="90"/>
      <c r="W44" s="90"/>
      <c r="X44" s="90"/>
      <c r="Y44" s="44"/>
      <c r="Z44" s="44"/>
      <c r="AA44" s="44"/>
      <c r="AB44" s="44"/>
      <c r="AC44" s="106"/>
      <c r="AD44" s="44"/>
    </row>
    <row r="45" spans="1:30" ht="15" customHeight="1" x14ac:dyDescent="0.25">
      <c r="A45" s="322"/>
      <c r="B45" s="299"/>
      <c r="C45" s="273"/>
      <c r="D45" s="270"/>
      <c r="E45" s="89" t="s">
        <v>219</v>
      </c>
      <c r="F45" s="90"/>
      <c r="G45" s="90"/>
      <c r="H45" s="90"/>
      <c r="I45" s="90"/>
      <c r="J45" s="90"/>
      <c r="K45" s="90"/>
      <c r="L45" s="44"/>
      <c r="M45" s="44"/>
      <c r="N45" s="44"/>
      <c r="O45" s="60"/>
      <c r="P45" s="109"/>
      <c r="Q45" s="108"/>
      <c r="R45" s="59"/>
      <c r="S45" s="90"/>
      <c r="T45" s="90"/>
      <c r="U45" s="90"/>
      <c r="V45" s="90"/>
      <c r="W45" s="90"/>
      <c r="X45" s="90"/>
      <c r="Y45" s="44"/>
      <c r="Z45" s="44"/>
      <c r="AA45" s="44"/>
      <c r="AB45" s="44"/>
      <c r="AC45" s="106"/>
      <c r="AD45" s="44"/>
    </row>
    <row r="46" spans="1:30" ht="15" customHeight="1" x14ac:dyDescent="0.25">
      <c r="A46" s="322"/>
      <c r="B46" s="299"/>
      <c r="C46" s="273"/>
      <c r="D46" s="270"/>
      <c r="E46" s="89" t="s">
        <v>220</v>
      </c>
      <c r="F46" s="90"/>
      <c r="G46" s="90"/>
      <c r="H46" s="90"/>
      <c r="I46" s="90"/>
      <c r="J46" s="90"/>
      <c r="K46" s="90"/>
      <c r="L46" s="44"/>
      <c r="M46" s="44"/>
      <c r="N46" s="44"/>
      <c r="O46" s="61"/>
      <c r="P46" s="109"/>
      <c r="Q46" s="108"/>
      <c r="R46" s="59"/>
      <c r="S46" s="90"/>
      <c r="T46" s="90"/>
      <c r="U46" s="90"/>
      <c r="V46" s="90"/>
      <c r="W46" s="90"/>
      <c r="X46" s="90"/>
      <c r="Y46" s="44"/>
      <c r="Z46" s="44"/>
      <c r="AA46" s="44"/>
      <c r="AB46" s="44"/>
      <c r="AC46" s="106"/>
      <c r="AD46" s="44"/>
    </row>
    <row r="47" spans="1:30" ht="30" customHeight="1" x14ac:dyDescent="0.25">
      <c r="A47" s="322"/>
      <c r="B47" s="299"/>
      <c r="C47" s="273"/>
      <c r="D47" s="270"/>
      <c r="E47" s="88" t="s">
        <v>138</v>
      </c>
      <c r="F47" s="99">
        <f>317</f>
        <v>317</v>
      </c>
      <c r="G47" s="99">
        <v>627</v>
      </c>
      <c r="H47" s="99">
        <v>1766.8</v>
      </c>
      <c r="I47" s="99"/>
      <c r="J47" s="99"/>
      <c r="K47" s="99"/>
      <c r="L47" s="113">
        <v>612.66999999999996</v>
      </c>
      <c r="M47" s="113">
        <v>1318.19</v>
      </c>
      <c r="N47" s="113">
        <v>2094.2199999999998</v>
      </c>
      <c r="O47" s="114">
        <f>230</f>
        <v>230</v>
      </c>
      <c r="P47" s="115">
        <v>359</v>
      </c>
      <c r="Q47" s="30">
        <v>544</v>
      </c>
      <c r="R47" s="34"/>
      <c r="S47" s="99"/>
      <c r="T47" s="99">
        <v>39</v>
      </c>
      <c r="U47" s="99">
        <v>1554</v>
      </c>
      <c r="V47" s="99"/>
      <c r="W47" s="99"/>
      <c r="X47" s="99"/>
      <c r="Y47" s="113"/>
      <c r="Z47" s="113">
        <v>89.59</v>
      </c>
      <c r="AA47" s="113">
        <v>2081.79</v>
      </c>
      <c r="AB47" s="113"/>
      <c r="AC47" s="116">
        <v>201</v>
      </c>
      <c r="AD47" s="113">
        <v>307</v>
      </c>
    </row>
    <row r="48" spans="1:30" ht="35.450000000000003" customHeight="1" x14ac:dyDescent="0.25">
      <c r="A48" s="322"/>
      <c r="B48" s="299"/>
      <c r="C48" s="273"/>
      <c r="D48" s="270"/>
      <c r="E48" s="99" t="s">
        <v>139</v>
      </c>
      <c r="F48" s="99">
        <f>229+916</f>
        <v>1145</v>
      </c>
      <c r="G48" s="99">
        <f>1201+28</f>
        <v>1229</v>
      </c>
      <c r="H48" s="99">
        <v>2365</v>
      </c>
      <c r="I48" s="99"/>
      <c r="J48" s="99"/>
      <c r="K48" s="99"/>
      <c r="L48" s="113">
        <v>901.9</v>
      </c>
      <c r="M48" s="113">
        <v>1464.93</v>
      </c>
      <c r="N48" s="113">
        <v>3446.32</v>
      </c>
      <c r="O48" s="114">
        <f>95.1+140</f>
        <v>235.1</v>
      </c>
      <c r="P48" s="115">
        <f>353+70</f>
        <v>423</v>
      </c>
      <c r="Q48" s="30">
        <v>1224</v>
      </c>
      <c r="R48" s="34"/>
      <c r="S48" s="99"/>
      <c r="T48" s="99">
        <v>243</v>
      </c>
      <c r="U48" s="99">
        <v>31</v>
      </c>
      <c r="V48" s="99"/>
      <c r="W48" s="99"/>
      <c r="X48" s="99"/>
      <c r="Y48" s="113"/>
      <c r="Z48" s="113">
        <v>374.07</v>
      </c>
      <c r="AA48" s="113">
        <v>48.32</v>
      </c>
      <c r="AB48" s="113"/>
      <c r="AC48" s="116">
        <v>60</v>
      </c>
      <c r="AD48" s="113">
        <v>40</v>
      </c>
    </row>
    <row r="49" spans="1:30" ht="48" customHeight="1" x14ac:dyDescent="0.25">
      <c r="A49" s="322"/>
      <c r="B49" s="299"/>
      <c r="C49" s="273"/>
      <c r="D49" s="270"/>
      <c r="E49" s="90" t="s">
        <v>140</v>
      </c>
      <c r="F49" s="90">
        <f>206</f>
        <v>206</v>
      </c>
      <c r="G49" s="90">
        <f>325</f>
        <v>325</v>
      </c>
      <c r="H49" s="90">
        <v>970</v>
      </c>
      <c r="I49" s="90"/>
      <c r="J49" s="90"/>
      <c r="K49" s="62"/>
      <c r="L49" s="44">
        <v>140.43</v>
      </c>
      <c r="M49" s="44">
        <v>274.64999999999998</v>
      </c>
      <c r="N49" s="44">
        <v>906.5</v>
      </c>
      <c r="O49" s="61">
        <f>210</f>
        <v>210</v>
      </c>
      <c r="P49" s="109">
        <f>260</f>
        <v>260</v>
      </c>
      <c r="Q49" s="108">
        <v>165</v>
      </c>
      <c r="R49" s="59"/>
      <c r="S49" s="90"/>
      <c r="T49" s="90"/>
      <c r="U49" s="90"/>
      <c r="V49" s="90"/>
      <c r="W49" s="90"/>
      <c r="X49" s="62"/>
      <c r="Y49" s="44"/>
      <c r="Z49" s="44"/>
      <c r="AA49" s="44"/>
      <c r="AB49" s="44"/>
      <c r="AC49" s="106"/>
      <c r="AD49" s="44"/>
    </row>
    <row r="50" spans="1:30" ht="15" customHeight="1" x14ac:dyDescent="0.25">
      <c r="A50" s="322"/>
      <c r="B50" s="299"/>
      <c r="C50" s="273"/>
      <c r="D50" s="270"/>
      <c r="E50" s="89" t="s">
        <v>141</v>
      </c>
      <c r="F50" s="90"/>
      <c r="G50" s="90">
        <f>637</f>
        <v>637</v>
      </c>
      <c r="H50" s="90">
        <v>285</v>
      </c>
      <c r="I50" s="90"/>
      <c r="J50" s="90"/>
      <c r="K50" s="90"/>
      <c r="L50" s="44"/>
      <c r="M50" s="44">
        <v>681.39</v>
      </c>
      <c r="N50" s="44">
        <v>410.3</v>
      </c>
      <c r="O50" s="61"/>
      <c r="P50" s="109">
        <v>200</v>
      </c>
      <c r="Q50" s="108">
        <v>150</v>
      </c>
      <c r="R50" s="59"/>
      <c r="S50" s="90"/>
      <c r="T50" s="90"/>
      <c r="U50" s="90"/>
      <c r="V50" s="90"/>
      <c r="W50" s="90"/>
      <c r="X50" s="90"/>
      <c r="Y50" s="44"/>
      <c r="Z50" s="44"/>
      <c r="AA50" s="44"/>
      <c r="AB50" s="44"/>
      <c r="AC50" s="106"/>
      <c r="AD50" s="44"/>
    </row>
    <row r="51" spans="1:30" ht="15" customHeight="1" x14ac:dyDescent="0.25">
      <c r="A51" s="322"/>
      <c r="B51" s="299"/>
      <c r="C51" s="273"/>
      <c r="D51" s="270"/>
      <c r="E51" s="89" t="s">
        <v>144</v>
      </c>
      <c r="F51" s="90"/>
      <c r="G51" s="90"/>
      <c r="H51" s="90"/>
      <c r="I51" s="90"/>
      <c r="J51" s="90"/>
      <c r="K51" s="90"/>
      <c r="L51" s="44"/>
      <c r="M51" s="44"/>
      <c r="N51" s="44"/>
      <c r="O51" s="61"/>
      <c r="P51" s="109"/>
      <c r="Q51" s="108"/>
      <c r="R51" s="59"/>
      <c r="S51" s="90"/>
      <c r="T51" s="90"/>
      <c r="U51" s="90"/>
      <c r="V51" s="90"/>
      <c r="W51" s="90"/>
      <c r="X51" s="90"/>
      <c r="Y51" s="44"/>
      <c r="Z51" s="44"/>
      <c r="AA51" s="44"/>
      <c r="AB51" s="44"/>
      <c r="AC51" s="106"/>
      <c r="AD51" s="44"/>
    </row>
    <row r="52" spans="1:30" ht="15" customHeight="1" x14ac:dyDescent="0.25">
      <c r="A52" s="322"/>
      <c r="B52" s="299"/>
      <c r="C52" s="273"/>
      <c r="D52" s="270" t="s">
        <v>234</v>
      </c>
      <c r="E52" s="89" t="s">
        <v>218</v>
      </c>
      <c r="F52" s="90"/>
      <c r="G52" s="90"/>
      <c r="H52" s="90"/>
      <c r="I52" s="90"/>
      <c r="J52" s="90"/>
      <c r="K52" s="90"/>
      <c r="L52" s="44"/>
      <c r="M52" s="44"/>
      <c r="N52" s="44"/>
      <c r="O52" s="61"/>
      <c r="P52" s="109"/>
      <c r="Q52" s="108"/>
      <c r="R52" s="59"/>
      <c r="S52" s="90"/>
      <c r="T52" s="90"/>
      <c r="U52" s="90"/>
      <c r="V52" s="90"/>
      <c r="W52" s="90"/>
      <c r="X52" s="90"/>
      <c r="Y52" s="44"/>
      <c r="Z52" s="44"/>
      <c r="AA52" s="44"/>
      <c r="AB52" s="44"/>
      <c r="AC52" s="106"/>
      <c r="AD52" s="44"/>
    </row>
    <row r="53" spans="1:30" ht="15" customHeight="1" x14ac:dyDescent="0.25">
      <c r="A53" s="322"/>
      <c r="B53" s="299"/>
      <c r="C53" s="273"/>
      <c r="D53" s="270"/>
      <c r="E53" s="89" t="s">
        <v>219</v>
      </c>
      <c r="F53" s="90"/>
      <c r="G53" s="90"/>
      <c r="H53" s="90"/>
      <c r="I53" s="90"/>
      <c r="J53" s="90"/>
      <c r="K53" s="90"/>
      <c r="L53" s="44"/>
      <c r="M53" s="44"/>
      <c r="N53" s="44"/>
      <c r="O53" s="61"/>
      <c r="P53" s="109"/>
      <c r="Q53" s="108"/>
      <c r="R53" s="59"/>
      <c r="S53" s="90"/>
      <c r="T53" s="90"/>
      <c r="U53" s="90"/>
      <c r="V53" s="90"/>
      <c r="W53" s="90"/>
      <c r="X53" s="90"/>
      <c r="Y53" s="44"/>
      <c r="Z53" s="44"/>
      <c r="AA53" s="44"/>
      <c r="AB53" s="44"/>
      <c r="AC53" s="106"/>
      <c r="AD53" s="44"/>
    </row>
    <row r="54" spans="1:30" ht="15" customHeight="1" x14ac:dyDescent="0.25">
      <c r="A54" s="322"/>
      <c r="B54" s="299"/>
      <c r="C54" s="273"/>
      <c r="D54" s="270"/>
      <c r="E54" s="89" t="s">
        <v>220</v>
      </c>
      <c r="F54" s="90"/>
      <c r="G54" s="90"/>
      <c r="H54" s="90"/>
      <c r="I54" s="90"/>
      <c r="J54" s="90"/>
      <c r="K54" s="90"/>
      <c r="L54" s="44"/>
      <c r="M54" s="44"/>
      <c r="N54" s="44"/>
      <c r="O54" s="61"/>
      <c r="P54" s="109"/>
      <c r="Q54" s="108"/>
      <c r="R54" s="59"/>
      <c r="S54" s="90"/>
      <c r="T54" s="90"/>
      <c r="U54" s="90"/>
      <c r="V54" s="90"/>
      <c r="W54" s="90"/>
      <c r="X54" s="90"/>
      <c r="Y54" s="44"/>
      <c r="Z54" s="44"/>
      <c r="AA54" s="44"/>
      <c r="AB54" s="44"/>
      <c r="AC54" s="106"/>
      <c r="AD54" s="44"/>
    </row>
    <row r="55" spans="1:30" ht="15" customHeight="1" x14ac:dyDescent="0.25">
      <c r="A55" s="322"/>
      <c r="B55" s="299"/>
      <c r="C55" s="273"/>
      <c r="D55" s="270"/>
      <c r="E55" s="89" t="s">
        <v>138</v>
      </c>
      <c r="F55" s="90"/>
      <c r="G55" s="90">
        <f>19+115</f>
        <v>134</v>
      </c>
      <c r="H55" s="90"/>
      <c r="I55" s="90"/>
      <c r="J55" s="90"/>
      <c r="K55" s="90"/>
      <c r="L55" s="44"/>
      <c r="M55" s="44">
        <v>132.88</v>
      </c>
      <c r="N55" s="44"/>
      <c r="O55" s="61"/>
      <c r="P55" s="109">
        <f>95+25</f>
        <v>120</v>
      </c>
      <c r="Q55" s="108"/>
      <c r="R55" s="59"/>
      <c r="S55" s="90"/>
      <c r="T55" s="90"/>
      <c r="U55" s="90"/>
      <c r="V55" s="90"/>
      <c r="W55" s="90"/>
      <c r="X55" s="90"/>
      <c r="Y55" s="44"/>
      <c r="Z55" s="44"/>
      <c r="AA55" s="44"/>
      <c r="AB55" s="44"/>
      <c r="AC55" s="106"/>
      <c r="AD55" s="44"/>
    </row>
    <row r="56" spans="1:30" ht="15" customHeight="1" x14ac:dyDescent="0.25">
      <c r="A56" s="322"/>
      <c r="B56" s="299"/>
      <c r="C56" s="273"/>
      <c r="D56" s="270"/>
      <c r="E56" s="89" t="s">
        <v>138</v>
      </c>
      <c r="F56" s="63"/>
      <c r="G56" s="63"/>
      <c r="H56" s="63"/>
      <c r="I56" s="63"/>
      <c r="J56" s="63"/>
      <c r="K56" s="44"/>
      <c r="L56" s="44"/>
      <c r="M56" s="44"/>
      <c r="N56" s="44"/>
      <c r="O56" s="61"/>
      <c r="P56" s="109"/>
      <c r="Q56" s="108"/>
      <c r="R56" s="59"/>
      <c r="S56" s="63">
        <v>12</v>
      </c>
      <c r="T56" s="63">
        <v>31</v>
      </c>
      <c r="U56" s="63">
        <v>90</v>
      </c>
      <c r="V56" s="63"/>
      <c r="W56" s="63"/>
      <c r="X56" s="44"/>
      <c r="Y56" s="44">
        <v>82.38</v>
      </c>
      <c r="Z56" s="44">
        <v>87.17</v>
      </c>
      <c r="AA56" s="44">
        <v>197.41</v>
      </c>
      <c r="AB56" s="44">
        <v>150</v>
      </c>
      <c r="AC56" s="106">
        <v>100</v>
      </c>
      <c r="AD56" s="44">
        <v>30</v>
      </c>
    </row>
    <row r="57" spans="1:30" ht="15" customHeight="1" x14ac:dyDescent="0.25">
      <c r="A57" s="322"/>
      <c r="B57" s="299"/>
      <c r="C57" s="273"/>
      <c r="D57" s="270"/>
      <c r="E57" s="90" t="s">
        <v>139</v>
      </c>
      <c r="F57" s="64"/>
      <c r="G57" s="64"/>
      <c r="H57" s="64"/>
      <c r="I57" s="64"/>
      <c r="J57" s="64"/>
      <c r="K57" s="44"/>
      <c r="L57" s="44"/>
      <c r="M57" s="44"/>
      <c r="N57" s="44"/>
      <c r="O57" s="61"/>
      <c r="P57" s="109"/>
      <c r="Q57" s="108"/>
      <c r="R57" s="59"/>
      <c r="S57" s="64"/>
      <c r="T57" s="64"/>
      <c r="U57" s="64">
        <v>45</v>
      </c>
      <c r="V57" s="64"/>
      <c r="W57" s="64"/>
      <c r="X57" s="44"/>
      <c r="Y57" s="44"/>
      <c r="Z57" s="44"/>
      <c r="AA57" s="44">
        <v>325.51</v>
      </c>
      <c r="AB57" s="44"/>
      <c r="AC57" s="106"/>
      <c r="AD57" s="44">
        <v>400</v>
      </c>
    </row>
    <row r="58" spans="1:30" ht="22.15" customHeight="1" x14ac:dyDescent="0.25">
      <c r="A58" s="322" t="s">
        <v>135</v>
      </c>
      <c r="B58" s="299" t="s">
        <v>195</v>
      </c>
      <c r="C58" s="273" t="s">
        <v>196</v>
      </c>
      <c r="D58" s="270" t="s">
        <v>217</v>
      </c>
      <c r="E58" s="89" t="s">
        <v>218</v>
      </c>
      <c r="F58" s="44"/>
      <c r="G58" s="44"/>
      <c r="H58" s="44"/>
      <c r="I58" s="44"/>
      <c r="J58" s="44"/>
      <c r="K58" s="44"/>
      <c r="L58" s="44"/>
      <c r="M58" s="44"/>
      <c r="N58" s="44"/>
      <c r="O58" s="61"/>
      <c r="P58" s="109"/>
      <c r="Q58" s="108"/>
      <c r="R58" s="59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106"/>
      <c r="AD58" s="44"/>
    </row>
    <row r="59" spans="1:30" ht="15" customHeight="1" x14ac:dyDescent="0.25">
      <c r="A59" s="322"/>
      <c r="B59" s="299"/>
      <c r="C59" s="273"/>
      <c r="D59" s="270"/>
      <c r="E59" s="89" t="s">
        <v>219</v>
      </c>
      <c r="F59" s="44"/>
      <c r="G59" s="44"/>
      <c r="H59" s="44"/>
      <c r="I59" s="44"/>
      <c r="J59" s="44"/>
      <c r="K59" s="44"/>
      <c r="L59" s="44"/>
      <c r="M59" s="44"/>
      <c r="N59" s="44"/>
      <c r="O59" s="61"/>
      <c r="P59" s="109"/>
      <c r="Q59" s="108"/>
      <c r="R59" s="59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106"/>
      <c r="AD59" s="44"/>
    </row>
    <row r="60" spans="1:30" ht="15" customHeight="1" x14ac:dyDescent="0.25">
      <c r="A60" s="322"/>
      <c r="B60" s="299"/>
      <c r="C60" s="273"/>
      <c r="D60" s="270"/>
      <c r="E60" s="89" t="s">
        <v>220</v>
      </c>
      <c r="F60" s="44"/>
      <c r="G60" s="44"/>
      <c r="H60" s="44"/>
      <c r="I60" s="44"/>
      <c r="J60" s="44"/>
      <c r="K60" s="44"/>
      <c r="L60" s="44"/>
      <c r="M60" s="44"/>
      <c r="N60" s="44"/>
      <c r="O60" s="61"/>
      <c r="P60" s="109"/>
      <c r="Q60" s="108"/>
      <c r="R60" s="59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106"/>
      <c r="AD60" s="44"/>
    </row>
    <row r="61" spans="1:30" ht="27.6" customHeight="1" x14ac:dyDescent="0.25">
      <c r="A61" s="322"/>
      <c r="B61" s="299"/>
      <c r="C61" s="273"/>
      <c r="D61" s="270"/>
      <c r="E61" s="89" t="s">
        <v>138</v>
      </c>
      <c r="F61" s="65">
        <f>317+93</f>
        <v>410</v>
      </c>
      <c r="G61" s="44">
        <v>25</v>
      </c>
      <c r="H61" s="44">
        <v>128</v>
      </c>
      <c r="I61" s="44"/>
      <c r="J61" s="44"/>
      <c r="K61" s="44"/>
      <c r="L61" s="44">
        <v>503.99</v>
      </c>
      <c r="M61" s="44">
        <v>108.97</v>
      </c>
      <c r="N61" s="44">
        <v>100.47</v>
      </c>
      <c r="O61" s="61">
        <f>88+40</f>
        <v>128</v>
      </c>
      <c r="P61" s="109">
        <v>115</v>
      </c>
      <c r="Q61" s="108">
        <v>120</v>
      </c>
      <c r="R61" s="59"/>
      <c r="S61" s="44"/>
      <c r="T61" s="44">
        <v>132</v>
      </c>
      <c r="U61" s="44"/>
      <c r="V61" s="44"/>
      <c r="W61" s="44"/>
      <c r="X61" s="44"/>
      <c r="Y61" s="44"/>
      <c r="Z61" s="44">
        <v>300</v>
      </c>
      <c r="AA61" s="44"/>
      <c r="AB61" s="44"/>
      <c r="AC61" s="106">
        <v>150</v>
      </c>
      <c r="AD61" s="44"/>
    </row>
    <row r="62" spans="1:30" ht="32.450000000000003" customHeight="1" x14ac:dyDescent="0.25">
      <c r="A62" s="322"/>
      <c r="B62" s="299"/>
      <c r="C62" s="273"/>
      <c r="D62" s="270"/>
      <c r="E62" s="90" t="s">
        <v>139</v>
      </c>
      <c r="F62" s="44"/>
      <c r="G62" s="44">
        <v>281</v>
      </c>
      <c r="H62" s="44">
        <v>1218.5999999999999</v>
      </c>
      <c r="I62" s="44"/>
      <c r="J62" s="44"/>
      <c r="K62" s="44"/>
      <c r="L62" s="44"/>
      <c r="M62" s="44">
        <v>349.68</v>
      </c>
      <c r="N62" s="44">
        <v>1925.63</v>
      </c>
      <c r="O62" s="61"/>
      <c r="P62" s="109">
        <v>145.80000000000001</v>
      </c>
      <c r="Q62" s="108">
        <v>840</v>
      </c>
      <c r="R62" s="59"/>
      <c r="S62" s="44"/>
      <c r="T62" s="44"/>
      <c r="U62" s="44">
        <v>1264</v>
      </c>
      <c r="V62" s="44"/>
      <c r="W62" s="44"/>
      <c r="X62" s="44"/>
      <c r="Y62" s="44"/>
      <c r="Z62" s="44"/>
      <c r="AA62" s="44">
        <v>2584.98</v>
      </c>
      <c r="AB62" s="44"/>
      <c r="AC62" s="106"/>
      <c r="AD62" s="44">
        <v>680</v>
      </c>
    </row>
    <row r="63" spans="1:30" ht="25.15" customHeight="1" x14ac:dyDescent="0.25">
      <c r="A63" s="322"/>
      <c r="B63" s="299"/>
      <c r="C63" s="273"/>
      <c r="D63" s="270"/>
      <c r="E63" s="90" t="s">
        <v>140</v>
      </c>
      <c r="F63" s="44">
        <v>73</v>
      </c>
      <c r="G63" s="44">
        <v>860</v>
      </c>
      <c r="H63" s="44">
        <v>1360</v>
      </c>
      <c r="I63" s="44"/>
      <c r="J63" s="44"/>
      <c r="K63" s="44"/>
      <c r="L63" s="44">
        <v>70.19</v>
      </c>
      <c r="M63" s="44">
        <v>1040.31</v>
      </c>
      <c r="N63" s="44">
        <v>1834.63</v>
      </c>
      <c r="O63" s="61">
        <v>80</v>
      </c>
      <c r="P63" s="109">
        <v>330</v>
      </c>
      <c r="Q63" s="108">
        <v>299</v>
      </c>
      <c r="R63" s="59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106"/>
      <c r="AD63" s="44"/>
    </row>
    <row r="64" spans="1:30" ht="15" customHeight="1" x14ac:dyDescent="0.25">
      <c r="A64" s="322"/>
      <c r="B64" s="299"/>
      <c r="C64" s="273"/>
      <c r="D64" s="270"/>
      <c r="E64" s="89" t="s">
        <v>141</v>
      </c>
      <c r="F64" s="44"/>
      <c r="G64" s="44">
        <v>87</v>
      </c>
      <c r="H64" s="44"/>
      <c r="I64" s="44"/>
      <c r="J64" s="44"/>
      <c r="K64" s="44"/>
      <c r="L64" s="44"/>
      <c r="M64" s="44">
        <v>199.06</v>
      </c>
      <c r="N64" s="44"/>
      <c r="O64" s="61"/>
      <c r="P64" s="109">
        <v>450</v>
      </c>
      <c r="Q64" s="108"/>
      <c r="R64" s="59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106"/>
      <c r="AD64" s="44"/>
    </row>
    <row r="65" spans="1:30" ht="15" customHeight="1" x14ac:dyDescent="0.25">
      <c r="A65" s="322"/>
      <c r="B65" s="299"/>
      <c r="C65" s="273"/>
      <c r="D65" s="270"/>
      <c r="E65" s="89" t="s">
        <v>144</v>
      </c>
      <c r="F65" s="44"/>
      <c r="G65" s="44"/>
      <c r="H65" s="44"/>
      <c r="I65" s="44"/>
      <c r="J65" s="44"/>
      <c r="K65" s="44"/>
      <c r="L65" s="44"/>
      <c r="M65" s="44"/>
      <c r="N65" s="44"/>
      <c r="O65" s="61"/>
      <c r="P65" s="109"/>
      <c r="Q65" s="108"/>
      <c r="R65" s="59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106"/>
      <c r="AD65" s="44"/>
    </row>
    <row r="66" spans="1:30" ht="15.75" customHeight="1" x14ac:dyDescent="0.25">
      <c r="A66" s="322"/>
      <c r="B66" s="299"/>
      <c r="C66" s="273"/>
      <c r="D66" s="270"/>
      <c r="E66" s="89" t="s">
        <v>138</v>
      </c>
      <c r="F66" s="44"/>
      <c r="G66" s="44"/>
      <c r="H66" s="44"/>
      <c r="I66" s="44"/>
      <c r="J66" s="44"/>
      <c r="K66" s="44"/>
      <c r="L66" s="44"/>
      <c r="M66" s="44"/>
      <c r="N66" s="44"/>
      <c r="O66" s="61"/>
      <c r="P66" s="109"/>
      <c r="Q66" s="108"/>
      <c r="R66" s="59"/>
      <c r="S66" s="44"/>
      <c r="T66" s="44">
        <v>420</v>
      </c>
      <c r="U66" s="44">
        <v>81</v>
      </c>
      <c r="V66" s="44"/>
      <c r="W66" s="44"/>
      <c r="X66" s="44"/>
      <c r="Y66" s="44"/>
      <c r="Z66" s="44">
        <f>1280.6+175.8+40.4+22.49+8.7</f>
        <v>1527.99</v>
      </c>
      <c r="AA66" s="44">
        <v>190.39</v>
      </c>
      <c r="AB66" s="44"/>
      <c r="AC66" s="106">
        <v>250</v>
      </c>
      <c r="AD66" s="44">
        <v>160</v>
      </c>
    </row>
    <row r="67" spans="1:30" ht="15" customHeight="1" x14ac:dyDescent="0.25">
      <c r="A67" s="322"/>
      <c r="B67" s="299"/>
      <c r="C67" s="273" t="s">
        <v>197</v>
      </c>
      <c r="D67" s="270"/>
      <c r="E67" s="90" t="s">
        <v>139</v>
      </c>
      <c r="F67" s="44"/>
      <c r="G67" s="44"/>
      <c r="H67" s="44"/>
      <c r="I67" s="44"/>
      <c r="J67" s="44"/>
      <c r="K67" s="44"/>
      <c r="L67" s="44"/>
      <c r="M67" s="44"/>
      <c r="N67" s="44"/>
      <c r="O67" s="61"/>
      <c r="P67" s="109"/>
      <c r="Q67" s="108"/>
      <c r="R67" s="59"/>
      <c r="S67" s="44"/>
      <c r="T67" s="44"/>
      <c r="U67" s="44">
        <v>162</v>
      </c>
      <c r="V67" s="44"/>
      <c r="W67" s="44"/>
      <c r="X67" s="44"/>
      <c r="Y67" s="44"/>
      <c r="Z67" s="44"/>
      <c r="AA67" s="44">
        <v>155.80000000000001</v>
      </c>
      <c r="AB67" s="44"/>
      <c r="AC67" s="106"/>
      <c r="AD67" s="44">
        <v>70</v>
      </c>
    </row>
    <row r="68" spans="1:30" ht="15" customHeight="1" x14ac:dyDescent="0.25">
      <c r="A68" s="322"/>
      <c r="B68" s="299"/>
      <c r="C68" s="273"/>
      <c r="D68" s="270"/>
      <c r="E68" s="90" t="s">
        <v>140</v>
      </c>
      <c r="F68" s="44"/>
      <c r="G68" s="44"/>
      <c r="H68" s="44"/>
      <c r="I68" s="44"/>
      <c r="J68" s="44"/>
      <c r="K68" s="44"/>
      <c r="L68" s="44"/>
      <c r="M68" s="44"/>
      <c r="N68" s="44"/>
      <c r="O68" s="61"/>
      <c r="P68" s="109"/>
      <c r="Q68" s="108"/>
      <c r="R68" s="59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106"/>
      <c r="AD68" s="44"/>
    </row>
    <row r="69" spans="1:30" ht="15" customHeight="1" x14ac:dyDescent="0.25">
      <c r="A69" s="322"/>
      <c r="B69" s="299"/>
      <c r="C69" s="273"/>
      <c r="D69" s="270"/>
      <c r="E69" s="89" t="s">
        <v>141</v>
      </c>
      <c r="F69" s="44"/>
      <c r="G69" s="44"/>
      <c r="H69" s="44"/>
      <c r="I69" s="44"/>
      <c r="J69" s="44"/>
      <c r="K69" s="44"/>
      <c r="L69" s="44"/>
      <c r="M69" s="44"/>
      <c r="N69" s="44"/>
      <c r="O69" s="61"/>
      <c r="P69" s="109"/>
      <c r="Q69" s="108"/>
      <c r="R69" s="59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106"/>
      <c r="AD69" s="44"/>
    </row>
    <row r="70" spans="1:30" ht="15" customHeight="1" x14ac:dyDescent="0.25">
      <c r="A70" s="322"/>
      <c r="B70" s="299"/>
      <c r="C70" s="273"/>
      <c r="D70" s="270"/>
      <c r="E70" s="89" t="s">
        <v>144</v>
      </c>
      <c r="F70" s="44"/>
      <c r="G70" s="44"/>
      <c r="H70" s="44"/>
      <c r="I70" s="44"/>
      <c r="J70" s="44"/>
      <c r="K70" s="44"/>
      <c r="L70" s="44"/>
      <c r="M70" s="44"/>
      <c r="N70" s="44"/>
      <c r="O70" s="61"/>
      <c r="P70" s="109"/>
      <c r="Q70" s="108"/>
      <c r="R70" s="59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106"/>
      <c r="AD70" s="44"/>
    </row>
    <row r="71" spans="1:30" ht="18.75" x14ac:dyDescent="0.3">
      <c r="N71" s="110"/>
      <c r="AA71" s="110"/>
    </row>
    <row r="72" spans="1:30" ht="24" customHeight="1" thickBot="1" x14ac:dyDescent="0.3">
      <c r="A72" s="305" t="s">
        <v>198</v>
      </c>
      <c r="B72" s="305"/>
      <c r="C72" s="305"/>
      <c r="D72" s="305"/>
      <c r="E72" s="305"/>
      <c r="F72" s="305"/>
      <c r="G72" s="305"/>
      <c r="H72" s="305"/>
      <c r="I72" s="305"/>
      <c r="J72" s="305"/>
      <c r="K72" s="305"/>
      <c r="L72" s="305"/>
      <c r="M72" s="305"/>
      <c r="N72" s="305"/>
      <c r="O72" s="305"/>
      <c r="P72" s="305"/>
      <c r="Q72" s="305"/>
      <c r="R72" s="305"/>
      <c r="S72" s="305"/>
      <c r="T72" s="305"/>
      <c r="U72" s="305"/>
      <c r="V72" s="305"/>
      <c r="W72" s="305"/>
      <c r="X72" s="305"/>
      <c r="Y72" s="305"/>
      <c r="Z72" s="305"/>
      <c r="AA72" s="305"/>
      <c r="AB72" s="305"/>
      <c r="AC72" s="305"/>
      <c r="AD72" s="305"/>
    </row>
    <row r="73" spans="1:30" ht="15.75" thickBot="1" x14ac:dyDescent="0.3">
      <c r="B73" s="111"/>
      <c r="D73" s="79"/>
      <c r="E73" s="79"/>
      <c r="F73" s="306" t="s">
        <v>199</v>
      </c>
      <c r="G73" s="307"/>
      <c r="H73" s="307"/>
      <c r="I73" s="307"/>
      <c r="J73" s="307"/>
      <c r="K73" s="307"/>
      <c r="L73" s="307"/>
      <c r="M73" s="307"/>
      <c r="N73" s="307"/>
      <c r="O73" s="307"/>
      <c r="P73" s="307"/>
      <c r="Q73" s="307"/>
      <c r="S73" s="306" t="s">
        <v>200</v>
      </c>
      <c r="T73" s="307"/>
      <c r="U73" s="307"/>
      <c r="V73" s="307"/>
      <c r="W73" s="307"/>
      <c r="X73" s="307"/>
      <c r="Y73" s="307"/>
      <c r="Z73" s="307"/>
      <c r="AA73" s="307"/>
      <c r="AB73" s="307"/>
      <c r="AC73" s="307"/>
      <c r="AD73" s="307"/>
    </row>
    <row r="74" spans="1:30" ht="27.6" customHeight="1" x14ac:dyDescent="0.25">
      <c r="A74" s="308" t="s">
        <v>186</v>
      </c>
      <c r="B74" s="279" t="s">
        <v>201</v>
      </c>
      <c r="C74" s="310" t="s">
        <v>221</v>
      </c>
      <c r="D74" s="311"/>
      <c r="E74" s="314" t="s">
        <v>189</v>
      </c>
      <c r="F74" s="316" t="s">
        <v>190</v>
      </c>
      <c r="G74" s="279"/>
      <c r="H74" s="279"/>
      <c r="I74" s="317" t="s">
        <v>191</v>
      </c>
      <c r="J74" s="318"/>
      <c r="K74" s="318"/>
      <c r="L74" s="317" t="s">
        <v>192</v>
      </c>
      <c r="M74" s="318"/>
      <c r="N74" s="319"/>
      <c r="O74" s="320" t="s">
        <v>193</v>
      </c>
      <c r="P74" s="320"/>
      <c r="Q74" s="321"/>
      <c r="S74" s="308" t="s">
        <v>190</v>
      </c>
      <c r="T74" s="279"/>
      <c r="U74" s="279"/>
      <c r="V74" s="317" t="s">
        <v>191</v>
      </c>
      <c r="W74" s="318"/>
      <c r="X74" s="318"/>
      <c r="Y74" s="317" t="s">
        <v>192</v>
      </c>
      <c r="Z74" s="318"/>
      <c r="AA74" s="319"/>
      <c r="AB74" s="289" t="s">
        <v>193</v>
      </c>
      <c r="AC74" s="289"/>
      <c r="AD74" s="373"/>
    </row>
    <row r="75" spans="1:30" ht="30.6" customHeight="1" x14ac:dyDescent="0.25">
      <c r="A75" s="309"/>
      <c r="B75" s="270"/>
      <c r="C75" s="312"/>
      <c r="D75" s="313"/>
      <c r="E75" s="315"/>
      <c r="F75" s="66">
        <f>$F$4</f>
        <v>2017</v>
      </c>
      <c r="G75" s="91">
        <f>$E$4</f>
        <v>2018</v>
      </c>
      <c r="H75" s="91">
        <f>$D$4</f>
        <v>2019</v>
      </c>
      <c r="I75" s="91">
        <f>$F$4</f>
        <v>2017</v>
      </c>
      <c r="J75" s="91">
        <f>$E$4</f>
        <v>2018</v>
      </c>
      <c r="K75" s="91">
        <f>$D$4</f>
        <v>2019</v>
      </c>
      <c r="L75" s="91">
        <f>$F$4</f>
        <v>2017</v>
      </c>
      <c r="M75" s="91">
        <f>$E$4</f>
        <v>2018</v>
      </c>
      <c r="N75" s="67">
        <f>$D$4</f>
        <v>2019</v>
      </c>
      <c r="O75" s="91">
        <f>$F$4</f>
        <v>2017</v>
      </c>
      <c r="P75" s="91">
        <f>$E$4</f>
        <v>2018</v>
      </c>
      <c r="Q75" s="143">
        <f>$D$4</f>
        <v>2019</v>
      </c>
      <c r="S75" s="68">
        <f>$F$4</f>
        <v>2017</v>
      </c>
      <c r="T75" s="91">
        <f>$E$4</f>
        <v>2018</v>
      </c>
      <c r="U75" s="91">
        <f>$D$4</f>
        <v>2019</v>
      </c>
      <c r="V75" s="91">
        <f>$F$4</f>
        <v>2017</v>
      </c>
      <c r="W75" s="91">
        <f>$E$4</f>
        <v>2018</v>
      </c>
      <c r="X75" s="91">
        <f>$D$4</f>
        <v>2019</v>
      </c>
      <c r="Y75" s="91">
        <f>$F$4</f>
        <v>2017</v>
      </c>
      <c r="Z75" s="91">
        <f>$E$4</f>
        <v>2018</v>
      </c>
      <c r="AA75" s="67">
        <f>$D$4</f>
        <v>2019</v>
      </c>
      <c r="AB75" s="91">
        <f>$F$4</f>
        <v>2017</v>
      </c>
      <c r="AC75" s="91">
        <f>$E$4</f>
        <v>2018</v>
      </c>
      <c r="AD75" s="143">
        <f>$D$4</f>
        <v>2019</v>
      </c>
    </row>
    <row r="76" spans="1:30" ht="15" customHeight="1" x14ac:dyDescent="0.25">
      <c r="A76" s="302"/>
      <c r="B76" s="304"/>
      <c r="C76" s="291"/>
      <c r="D76" s="293"/>
      <c r="E76" s="89" t="s">
        <v>138</v>
      </c>
      <c r="F76" s="44"/>
      <c r="G76" s="44"/>
      <c r="H76" s="44">
        <v>61.5</v>
      </c>
      <c r="I76" s="44"/>
      <c r="J76" s="44"/>
      <c r="K76" s="44"/>
      <c r="L76" s="44"/>
      <c r="M76" s="44"/>
      <c r="N76" s="44">
        <v>212.37</v>
      </c>
      <c r="O76" s="44"/>
      <c r="P76" s="106"/>
      <c r="Q76" s="44">
        <v>150</v>
      </c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106"/>
      <c r="AD76" s="44"/>
    </row>
    <row r="77" spans="1:30" ht="15" customHeight="1" x14ac:dyDescent="0.25">
      <c r="A77" s="302"/>
      <c r="B77" s="304"/>
      <c r="C77" s="291"/>
      <c r="D77" s="293"/>
      <c r="E77" s="90" t="s">
        <v>139</v>
      </c>
      <c r="F77" s="44">
        <f>372</f>
        <v>372</v>
      </c>
      <c r="G77" s="44">
        <v>145</v>
      </c>
      <c r="H77" s="44">
        <v>651</v>
      </c>
      <c r="I77" s="44"/>
      <c r="J77" s="44"/>
      <c r="K77" s="44"/>
      <c r="L77" s="44">
        <v>455.52</v>
      </c>
      <c r="M77" s="44">
        <v>374.6</v>
      </c>
      <c r="N77" s="44">
        <v>1050.08</v>
      </c>
      <c r="O77" s="44">
        <f>294</f>
        <v>294</v>
      </c>
      <c r="P77" s="106">
        <v>53</v>
      </c>
      <c r="Q77" s="44">
        <v>135</v>
      </c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106"/>
      <c r="AD77" s="44"/>
    </row>
    <row r="78" spans="1:30" ht="15" customHeight="1" x14ac:dyDescent="0.25">
      <c r="A78" s="302"/>
      <c r="B78" s="304"/>
      <c r="C78" s="291"/>
      <c r="D78" s="293"/>
      <c r="E78" s="90" t="s">
        <v>140</v>
      </c>
      <c r="F78" s="44">
        <f>413+846</f>
        <v>1259</v>
      </c>
      <c r="G78" s="44">
        <f>75</f>
        <v>75</v>
      </c>
      <c r="H78" s="44">
        <v>320</v>
      </c>
      <c r="I78" s="44"/>
      <c r="J78" s="44"/>
      <c r="K78" s="44"/>
      <c r="L78" s="44">
        <v>1733.62</v>
      </c>
      <c r="M78" s="44">
        <v>260.83999999999997</v>
      </c>
      <c r="N78" s="44">
        <v>575.04</v>
      </c>
      <c r="O78" s="44">
        <f>136.7+130</f>
        <v>266.7</v>
      </c>
      <c r="P78" s="106">
        <f>50</f>
        <v>50</v>
      </c>
      <c r="Q78" s="44">
        <v>230</v>
      </c>
      <c r="S78" s="44">
        <f>110</f>
        <v>110</v>
      </c>
      <c r="T78" s="44"/>
      <c r="U78" s="44">
        <v>510</v>
      </c>
      <c r="V78" s="44"/>
      <c r="W78" s="44"/>
      <c r="X78" s="44"/>
      <c r="Y78" s="44">
        <v>193.35</v>
      </c>
      <c r="Z78" s="44"/>
      <c r="AA78" s="44">
        <v>933.26</v>
      </c>
      <c r="AB78" s="44">
        <f>149</f>
        <v>149</v>
      </c>
      <c r="AC78" s="106"/>
      <c r="AD78" s="44">
        <v>169</v>
      </c>
    </row>
    <row r="79" spans="1:30" ht="15" customHeight="1" x14ac:dyDescent="0.25">
      <c r="A79" s="302"/>
      <c r="B79" s="304"/>
      <c r="C79" s="291"/>
      <c r="D79" s="293"/>
      <c r="E79" s="89" t="s">
        <v>141</v>
      </c>
      <c r="F79" s="44"/>
      <c r="G79" s="44">
        <v>45</v>
      </c>
      <c r="H79" s="44">
        <v>300</v>
      </c>
      <c r="I79" s="44"/>
      <c r="J79" s="44"/>
      <c r="K79" s="44"/>
      <c r="L79" s="44"/>
      <c r="M79" s="44">
        <v>182.85</v>
      </c>
      <c r="N79" s="44">
        <v>666.2</v>
      </c>
      <c r="O79" s="44"/>
      <c r="P79" s="106">
        <v>148</v>
      </c>
      <c r="Q79" s="44">
        <v>135</v>
      </c>
      <c r="S79" s="69">
        <v>10</v>
      </c>
      <c r="T79" s="44">
        <v>896.5</v>
      </c>
      <c r="U79" s="44">
        <v>165</v>
      </c>
      <c r="V79" s="44"/>
      <c r="W79" s="44"/>
      <c r="X79" s="44"/>
      <c r="Y79" s="44">
        <v>13.2</v>
      </c>
      <c r="Z79" s="44">
        <v>3286.9</v>
      </c>
      <c r="AA79" s="44">
        <v>663.98</v>
      </c>
      <c r="AB79" s="44">
        <v>20</v>
      </c>
      <c r="AC79" s="106">
        <v>217</v>
      </c>
      <c r="AD79" s="44">
        <v>150</v>
      </c>
    </row>
    <row r="80" spans="1:30" ht="15" customHeight="1" x14ac:dyDescent="0.25">
      <c r="A80" s="302"/>
      <c r="B80" s="304"/>
      <c r="C80" s="291"/>
      <c r="D80" s="293"/>
      <c r="E80" s="89" t="s">
        <v>144</v>
      </c>
      <c r="F80" s="44">
        <f>700+52</f>
        <v>752</v>
      </c>
      <c r="G80" s="44"/>
      <c r="H80" s="44">
        <v>185</v>
      </c>
      <c r="I80" s="44"/>
      <c r="J80" s="44"/>
      <c r="K80" s="44"/>
      <c r="L80" s="44">
        <v>1664.91</v>
      </c>
      <c r="M80" s="44"/>
      <c r="N80" s="44">
        <v>492.8</v>
      </c>
      <c r="O80" s="44">
        <f>131+149</f>
        <v>280</v>
      </c>
      <c r="P80" s="106"/>
      <c r="Q80" s="44">
        <v>150</v>
      </c>
      <c r="S80" s="44"/>
      <c r="T80" s="44">
        <f>70</f>
        <v>70</v>
      </c>
      <c r="U80" s="44"/>
      <c r="V80" s="44"/>
      <c r="W80" s="44"/>
      <c r="X80" s="44"/>
      <c r="Y80" s="44"/>
      <c r="Z80" s="44">
        <v>215.32</v>
      </c>
      <c r="AA80" s="44"/>
      <c r="AB80" s="44"/>
      <c r="AC80" s="106">
        <f>50</f>
        <v>50</v>
      </c>
      <c r="AD80" s="44"/>
    </row>
    <row r="81" spans="1:30" ht="15" customHeight="1" x14ac:dyDescent="0.25">
      <c r="A81" s="302"/>
      <c r="B81" s="304"/>
      <c r="C81" s="291"/>
      <c r="D81" s="293"/>
      <c r="E81" s="89" t="s">
        <v>144</v>
      </c>
      <c r="F81" s="44"/>
      <c r="G81" s="44">
        <v>400</v>
      </c>
      <c r="H81" s="44"/>
      <c r="I81" s="44"/>
      <c r="J81" s="44"/>
      <c r="K81" s="44"/>
      <c r="L81" s="44"/>
      <c r="M81" s="44">
        <v>526.07000000000005</v>
      </c>
      <c r="N81" s="44"/>
      <c r="O81" s="44"/>
      <c r="P81" s="106">
        <v>50</v>
      </c>
      <c r="Q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106"/>
      <c r="AD81" s="44"/>
    </row>
    <row r="82" spans="1:30" ht="15.75" customHeight="1" x14ac:dyDescent="0.25">
      <c r="A82" s="302"/>
      <c r="B82" s="304"/>
      <c r="C82" s="291"/>
      <c r="D82" s="293"/>
      <c r="E82" s="89" t="s">
        <v>141</v>
      </c>
      <c r="F82" s="44"/>
      <c r="G82" s="44">
        <v>50</v>
      </c>
      <c r="H82" s="44"/>
      <c r="I82" s="44"/>
      <c r="J82" s="44"/>
      <c r="K82" s="44"/>
      <c r="L82" s="44"/>
      <c r="M82" s="44">
        <v>162.72</v>
      </c>
      <c r="N82" s="44"/>
      <c r="O82" s="44"/>
      <c r="P82" s="106">
        <v>148</v>
      </c>
      <c r="Q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106"/>
      <c r="AD82" s="44"/>
    </row>
    <row r="83" spans="1:30" ht="15" customHeight="1" x14ac:dyDescent="0.25">
      <c r="A83" s="302"/>
      <c r="B83" s="304"/>
      <c r="C83" s="291"/>
      <c r="D83" s="293"/>
      <c r="E83" s="89" t="s">
        <v>144</v>
      </c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106"/>
      <c r="Q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106"/>
      <c r="AD83" s="44"/>
    </row>
    <row r="84" spans="1:30" ht="15" customHeight="1" x14ac:dyDescent="0.25">
      <c r="A84" s="302"/>
      <c r="B84" s="304"/>
      <c r="C84" s="291"/>
      <c r="D84" s="293"/>
      <c r="E84" s="89" t="s">
        <v>141</v>
      </c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106"/>
      <c r="Q84" s="44"/>
      <c r="S84" s="44"/>
      <c r="T84" s="44">
        <v>350</v>
      </c>
      <c r="U84" s="44"/>
      <c r="V84" s="44"/>
      <c r="W84" s="44"/>
      <c r="X84" s="44"/>
      <c r="Y84" s="44"/>
      <c r="Z84" s="44">
        <v>1631.36</v>
      </c>
      <c r="AA84" s="44"/>
      <c r="AB84" s="44"/>
      <c r="AC84" s="106">
        <v>217</v>
      </c>
      <c r="AD84" s="44"/>
    </row>
    <row r="85" spans="1:30" ht="15" customHeight="1" x14ac:dyDescent="0.25">
      <c r="A85" s="302"/>
      <c r="B85" s="304"/>
      <c r="C85" s="291"/>
      <c r="D85" s="293"/>
      <c r="E85" s="89" t="s">
        <v>144</v>
      </c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106"/>
      <c r="Q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106"/>
      <c r="AD85" s="44"/>
    </row>
    <row r="86" spans="1:30" ht="56.25" customHeight="1" x14ac:dyDescent="0.25">
      <c r="A86" s="142" t="s">
        <v>135</v>
      </c>
      <c r="B86" s="141" t="s">
        <v>223</v>
      </c>
      <c r="C86" s="300" t="s">
        <v>222</v>
      </c>
      <c r="D86" s="300"/>
      <c r="E86" s="89" t="s">
        <v>144</v>
      </c>
      <c r="F86" s="70"/>
      <c r="G86" s="70">
        <v>160</v>
      </c>
      <c r="H86" s="70">
        <v>302</v>
      </c>
      <c r="I86" s="70"/>
      <c r="J86" s="70"/>
      <c r="K86" s="70"/>
      <c r="L86" s="70"/>
      <c r="M86" s="44">
        <v>528.54</v>
      </c>
      <c r="N86" s="44">
        <v>1131.7</v>
      </c>
      <c r="O86" s="44"/>
      <c r="P86" s="106">
        <v>115</v>
      </c>
      <c r="Q86" s="44">
        <v>148.88</v>
      </c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106"/>
      <c r="AD86" s="44"/>
    </row>
    <row r="87" spans="1:30" ht="15" customHeight="1" x14ac:dyDescent="0.3">
      <c r="C87" s="59"/>
      <c r="D87" s="71"/>
      <c r="N87" s="110"/>
      <c r="AA87" s="110"/>
    </row>
    <row r="88" spans="1:30" ht="18.75" x14ac:dyDescent="0.3">
      <c r="N88" s="110"/>
    </row>
    <row r="89" spans="1:30" ht="15.75" thickBot="1" x14ac:dyDescent="0.3">
      <c r="A89" s="285" t="s">
        <v>212</v>
      </c>
      <c r="B89" s="286"/>
      <c r="C89" s="286"/>
      <c r="D89" s="286"/>
      <c r="E89" s="286"/>
      <c r="F89" s="286"/>
      <c r="G89" s="286"/>
      <c r="H89" s="286"/>
      <c r="I89" s="286"/>
      <c r="J89" s="286"/>
      <c r="K89" s="286"/>
      <c r="L89" s="286"/>
      <c r="M89" s="286"/>
      <c r="N89" s="287"/>
    </row>
    <row r="90" spans="1:30" ht="15" customHeight="1" x14ac:dyDescent="0.25">
      <c r="A90" s="275" t="s">
        <v>186</v>
      </c>
      <c r="B90" s="276"/>
      <c r="C90" s="276"/>
      <c r="D90" s="279" t="s">
        <v>213</v>
      </c>
      <c r="E90" s="281" t="s">
        <v>214</v>
      </c>
      <c r="F90" s="279" t="s">
        <v>206</v>
      </c>
      <c r="G90" s="279"/>
      <c r="H90" s="279"/>
      <c r="I90" s="279" t="s">
        <v>207</v>
      </c>
      <c r="J90" s="279"/>
      <c r="K90" s="279"/>
      <c r="L90" s="283" t="s">
        <v>192</v>
      </c>
      <c r="M90" s="283"/>
      <c r="N90" s="284"/>
    </row>
    <row r="91" spans="1:30" ht="15.75" thickBot="1" x14ac:dyDescent="0.3">
      <c r="A91" s="277"/>
      <c r="B91" s="278"/>
      <c r="C91" s="278"/>
      <c r="D91" s="280"/>
      <c r="E91" s="282"/>
      <c r="F91" s="91">
        <f>$F$4</f>
        <v>2017</v>
      </c>
      <c r="G91" s="91">
        <f>$E$4</f>
        <v>2018</v>
      </c>
      <c r="H91" s="91">
        <f>$D$4</f>
        <v>2019</v>
      </c>
      <c r="I91" s="91">
        <f>$F$4</f>
        <v>2017</v>
      </c>
      <c r="J91" s="91">
        <f>$E$4</f>
        <v>2018</v>
      </c>
      <c r="K91" s="91">
        <f>$D$4</f>
        <v>2019</v>
      </c>
      <c r="L91" s="91">
        <f>$F$4</f>
        <v>2017</v>
      </c>
      <c r="M91" s="91">
        <f>$E$4</f>
        <v>2018</v>
      </c>
      <c r="N91" s="143">
        <f>$D$4</f>
        <v>2019</v>
      </c>
    </row>
    <row r="92" spans="1:30" ht="15" customHeight="1" x14ac:dyDescent="0.25">
      <c r="A92" s="288" t="s">
        <v>194</v>
      </c>
      <c r="B92" s="289"/>
      <c r="C92" s="290"/>
      <c r="D92" s="294" t="s">
        <v>90</v>
      </c>
      <c r="E92" s="90" t="s">
        <v>224</v>
      </c>
      <c r="F92" s="44"/>
      <c r="G92" s="44"/>
      <c r="H92" s="44"/>
      <c r="I92" s="44"/>
      <c r="J92" s="44"/>
      <c r="K92" s="44"/>
      <c r="L92" s="44"/>
      <c r="M92" s="106"/>
      <c r="N92" s="44"/>
    </row>
    <row r="93" spans="1:30" ht="15" customHeight="1" x14ac:dyDescent="0.25">
      <c r="A93" s="291"/>
      <c r="B93" s="292"/>
      <c r="C93" s="293"/>
      <c r="D93" s="295"/>
      <c r="E93" s="90" t="s">
        <v>225</v>
      </c>
      <c r="F93" s="44"/>
      <c r="G93" s="44"/>
      <c r="H93" s="44">
        <v>1</v>
      </c>
      <c r="I93" s="44"/>
      <c r="J93" s="44"/>
      <c r="K93" s="44">
        <v>29</v>
      </c>
      <c r="L93" s="44"/>
      <c r="M93" s="106"/>
      <c r="N93" s="44">
        <v>311.27999999999997</v>
      </c>
    </row>
    <row r="94" spans="1:30" ht="15" customHeight="1" x14ac:dyDescent="0.25">
      <c r="A94" s="291"/>
      <c r="B94" s="292"/>
      <c r="C94" s="293"/>
      <c r="D94" s="295"/>
      <c r="E94" s="90" t="s">
        <v>226</v>
      </c>
      <c r="F94" s="117">
        <v>1</v>
      </c>
      <c r="G94" s="44"/>
      <c r="H94" s="44"/>
      <c r="I94" s="44"/>
      <c r="J94" s="44"/>
      <c r="K94" s="44"/>
      <c r="L94" s="44"/>
      <c r="M94" s="106"/>
      <c r="N94" s="44"/>
    </row>
    <row r="95" spans="1:30" ht="15" customHeight="1" x14ac:dyDescent="0.25">
      <c r="A95" s="291"/>
      <c r="B95" s="292"/>
      <c r="C95" s="293"/>
      <c r="D95" s="295"/>
      <c r="E95" s="90" t="s">
        <v>227</v>
      </c>
      <c r="F95" s="44"/>
      <c r="G95" s="44">
        <f>1+2</f>
        <v>3</v>
      </c>
      <c r="H95" s="44">
        <v>3</v>
      </c>
      <c r="I95" s="44">
        <v>80</v>
      </c>
      <c r="J95" s="44">
        <f>300*0.93</f>
        <v>279</v>
      </c>
      <c r="K95" s="44">
        <v>163</v>
      </c>
      <c r="L95" s="44">
        <v>15.92</v>
      </c>
      <c r="M95" s="106">
        <v>1408.64</v>
      </c>
      <c r="N95" s="44">
        <v>1619.96</v>
      </c>
    </row>
    <row r="96" spans="1:30" ht="15" customHeight="1" x14ac:dyDescent="0.25">
      <c r="A96" s="291"/>
      <c r="B96" s="292"/>
      <c r="C96" s="293"/>
      <c r="D96" s="295"/>
      <c r="E96" s="90" t="s">
        <v>228</v>
      </c>
      <c r="F96" s="44"/>
      <c r="G96" s="44">
        <v>3</v>
      </c>
      <c r="H96" s="44">
        <v>2</v>
      </c>
      <c r="I96" s="44"/>
      <c r="J96" s="44">
        <f>480*0.93</f>
        <v>446.40000000000003</v>
      </c>
      <c r="K96" s="44">
        <v>135</v>
      </c>
      <c r="L96" s="44"/>
      <c r="M96" s="106">
        <f>1798.63+8.7</f>
        <v>1807.3300000000002</v>
      </c>
      <c r="N96" s="44">
        <v>832.66</v>
      </c>
    </row>
    <row r="97" spans="1:30" ht="15" customHeight="1" x14ac:dyDescent="0.25">
      <c r="A97" s="291"/>
      <c r="B97" s="292"/>
      <c r="C97" s="293"/>
      <c r="D97" s="295"/>
      <c r="E97" s="90" t="s">
        <v>229</v>
      </c>
      <c r="F97" s="44">
        <v>2</v>
      </c>
      <c r="G97" s="44">
        <v>1</v>
      </c>
      <c r="H97" s="44">
        <v>2</v>
      </c>
      <c r="I97" s="44">
        <f>500*0.93</f>
        <v>465</v>
      </c>
      <c r="J97" s="44">
        <f>250*0.93</f>
        <v>232.5</v>
      </c>
      <c r="K97" s="44">
        <v>284</v>
      </c>
      <c r="L97" s="44">
        <v>1520.62</v>
      </c>
      <c r="M97" s="106">
        <v>713.2</v>
      </c>
      <c r="N97" s="44">
        <v>1439.08</v>
      </c>
    </row>
    <row r="98" spans="1:30" ht="15" customHeight="1" x14ac:dyDescent="0.25">
      <c r="A98" s="291"/>
      <c r="B98" s="292"/>
      <c r="C98" s="293"/>
      <c r="D98" s="274"/>
      <c r="E98" s="90" t="s">
        <v>230</v>
      </c>
      <c r="F98" s="44"/>
      <c r="G98" s="44">
        <v>1</v>
      </c>
      <c r="H98" s="44">
        <v>1</v>
      </c>
      <c r="I98" s="44"/>
      <c r="J98" s="44">
        <f>400*0.93</f>
        <v>372</v>
      </c>
      <c r="K98" s="44">
        <v>150</v>
      </c>
      <c r="L98" s="44"/>
      <c r="M98" s="106">
        <v>990.66</v>
      </c>
      <c r="N98" s="44">
        <v>753.56</v>
      </c>
    </row>
    <row r="99" spans="1:30" ht="15" customHeight="1" x14ac:dyDescent="0.25">
      <c r="A99" s="364" t="s">
        <v>135</v>
      </c>
      <c r="B99" s="365"/>
      <c r="C99" s="366"/>
      <c r="D99" s="274" t="s">
        <v>90</v>
      </c>
      <c r="E99" s="90" t="s">
        <v>224</v>
      </c>
      <c r="F99" s="44"/>
      <c r="G99" s="44"/>
      <c r="H99" s="44"/>
      <c r="I99" s="44"/>
      <c r="J99" s="44"/>
      <c r="K99" s="44"/>
      <c r="L99" s="44"/>
      <c r="M99" s="106"/>
      <c r="N99" s="44"/>
    </row>
    <row r="100" spans="1:30" ht="15" customHeight="1" x14ac:dyDescent="0.25">
      <c r="A100" s="367"/>
      <c r="B100" s="368"/>
      <c r="C100" s="369"/>
      <c r="D100" s="270"/>
      <c r="E100" s="90" t="s">
        <v>225</v>
      </c>
      <c r="F100" s="44"/>
      <c r="G100" s="44"/>
      <c r="H100" s="44"/>
      <c r="I100" s="44"/>
      <c r="J100" s="44"/>
      <c r="K100" s="44"/>
      <c r="L100" s="44"/>
      <c r="M100" s="106"/>
      <c r="N100" s="44"/>
    </row>
    <row r="101" spans="1:30" ht="15.75" customHeight="1" x14ac:dyDescent="0.25">
      <c r="A101" s="367"/>
      <c r="B101" s="368"/>
      <c r="C101" s="369"/>
      <c r="D101" s="270"/>
      <c r="E101" s="90" t="s">
        <v>226</v>
      </c>
      <c r="F101" s="44"/>
      <c r="G101" s="44"/>
      <c r="H101" s="44"/>
      <c r="I101" s="44"/>
      <c r="J101" s="44"/>
      <c r="K101" s="44"/>
      <c r="L101" s="44"/>
      <c r="M101" s="106"/>
      <c r="N101" s="44"/>
    </row>
    <row r="102" spans="1:30" ht="15" customHeight="1" x14ac:dyDescent="0.25">
      <c r="A102" s="367"/>
      <c r="B102" s="368"/>
      <c r="C102" s="369"/>
      <c r="D102" s="270"/>
      <c r="E102" s="90" t="s">
        <v>227</v>
      </c>
      <c r="F102" s="44"/>
      <c r="G102" s="44"/>
      <c r="H102" s="44">
        <v>1</v>
      </c>
      <c r="I102" s="44"/>
      <c r="J102" s="44"/>
      <c r="K102" s="44">
        <v>60</v>
      </c>
      <c r="L102" s="44"/>
      <c r="M102" s="106"/>
      <c r="N102" s="44">
        <v>464.54</v>
      </c>
    </row>
    <row r="103" spans="1:30" ht="15" customHeight="1" x14ac:dyDescent="0.25">
      <c r="A103" s="367"/>
      <c r="B103" s="368"/>
      <c r="C103" s="369"/>
      <c r="D103" s="270"/>
      <c r="E103" s="90" t="s">
        <v>228</v>
      </c>
      <c r="F103" s="44"/>
      <c r="G103" s="44"/>
      <c r="H103" s="44">
        <v>1</v>
      </c>
      <c r="I103" s="44"/>
      <c r="J103" s="44"/>
      <c r="K103" s="44">
        <v>100</v>
      </c>
      <c r="L103" s="44"/>
      <c r="M103" s="106"/>
      <c r="N103" s="44">
        <v>635.64</v>
      </c>
    </row>
    <row r="104" spans="1:30" ht="15" customHeight="1" x14ac:dyDescent="0.25">
      <c r="A104" s="367"/>
      <c r="B104" s="368"/>
      <c r="C104" s="369"/>
      <c r="D104" s="270"/>
      <c r="E104" s="90" t="s">
        <v>229</v>
      </c>
      <c r="F104" s="44"/>
      <c r="G104" s="44">
        <v>2</v>
      </c>
      <c r="H104" s="44">
        <v>3</v>
      </c>
      <c r="I104" s="44"/>
      <c r="J104" s="44">
        <f>500*0.93</f>
        <v>465</v>
      </c>
      <c r="K104" s="44">
        <v>380</v>
      </c>
      <c r="L104" s="44"/>
      <c r="M104" s="106">
        <v>1316.08</v>
      </c>
      <c r="N104" s="44">
        <v>2056.6999999999998</v>
      </c>
    </row>
    <row r="105" spans="1:30" ht="15" customHeight="1" x14ac:dyDescent="0.25">
      <c r="A105" s="370"/>
      <c r="B105" s="371"/>
      <c r="C105" s="372"/>
      <c r="D105" s="270"/>
      <c r="E105" s="90" t="s">
        <v>230</v>
      </c>
      <c r="F105" s="44"/>
      <c r="G105" s="44">
        <v>1</v>
      </c>
      <c r="H105" s="44">
        <v>1</v>
      </c>
      <c r="I105" s="44"/>
      <c r="J105" s="44">
        <f>400*0.93</f>
        <v>372</v>
      </c>
      <c r="K105" s="44">
        <v>105</v>
      </c>
      <c r="L105" s="44"/>
      <c r="M105" s="106">
        <v>603.51</v>
      </c>
      <c r="N105" s="44">
        <v>1942.5</v>
      </c>
    </row>
    <row r="106" spans="1:30" ht="18.75" x14ac:dyDescent="0.3">
      <c r="N106" s="110"/>
    </row>
    <row r="107" spans="1:30" ht="15.75" thickBot="1" x14ac:dyDescent="0.3">
      <c r="A107" s="305" t="s">
        <v>231</v>
      </c>
      <c r="B107" s="305"/>
      <c r="C107" s="305"/>
      <c r="D107" s="305"/>
      <c r="E107" s="305"/>
      <c r="F107" s="305"/>
      <c r="G107" s="305"/>
      <c r="H107" s="305"/>
      <c r="I107" s="305"/>
      <c r="J107" s="305"/>
      <c r="K107" s="305"/>
      <c r="L107" s="305"/>
      <c r="M107" s="305"/>
      <c r="N107" s="305"/>
      <c r="O107" s="305"/>
      <c r="P107" s="305"/>
      <c r="Q107" s="305"/>
      <c r="R107" s="305"/>
      <c r="S107" s="305"/>
      <c r="T107" s="305"/>
      <c r="U107" s="305"/>
      <c r="V107" s="305"/>
      <c r="W107" s="305"/>
      <c r="X107" s="305"/>
      <c r="Y107" s="305"/>
      <c r="Z107" s="305"/>
      <c r="AA107" s="305"/>
      <c r="AB107" s="305"/>
      <c r="AC107" s="305"/>
      <c r="AD107" s="305"/>
    </row>
    <row r="108" spans="1:30" ht="15" customHeight="1" x14ac:dyDescent="0.25">
      <c r="A108" s="270" t="s">
        <v>186</v>
      </c>
      <c r="B108" s="270" t="s">
        <v>232</v>
      </c>
      <c r="C108" s="270"/>
      <c r="D108" s="270"/>
      <c r="E108" s="270"/>
      <c r="F108" s="271" t="s">
        <v>184</v>
      </c>
      <c r="G108" s="271"/>
      <c r="H108" s="271"/>
      <c r="I108" s="271"/>
      <c r="J108" s="271"/>
      <c r="K108" s="271"/>
      <c r="L108" s="271"/>
      <c r="M108" s="271"/>
      <c r="N108" s="271"/>
      <c r="O108" s="271"/>
      <c r="P108" s="271"/>
      <c r="Q108" s="271"/>
      <c r="R108" s="79"/>
      <c r="S108" s="271" t="s">
        <v>185</v>
      </c>
      <c r="T108" s="271"/>
      <c r="U108" s="271"/>
      <c r="V108" s="271"/>
      <c r="W108" s="271"/>
      <c r="X108" s="271"/>
      <c r="Y108" s="271"/>
      <c r="Z108" s="271"/>
      <c r="AA108" s="271"/>
      <c r="AB108" s="271"/>
      <c r="AC108" s="271"/>
      <c r="AD108" s="271"/>
    </row>
    <row r="109" spans="1:30" x14ac:dyDescent="0.25">
      <c r="A109" s="270"/>
      <c r="B109" s="270"/>
      <c r="C109" s="270"/>
      <c r="D109" s="270"/>
      <c r="E109" s="270"/>
      <c r="F109" s="270" t="s">
        <v>190</v>
      </c>
      <c r="G109" s="270"/>
      <c r="H109" s="270"/>
      <c r="I109" s="270" t="s">
        <v>191</v>
      </c>
      <c r="J109" s="270"/>
      <c r="K109" s="270"/>
      <c r="L109" s="270" t="s">
        <v>192</v>
      </c>
      <c r="M109" s="270"/>
      <c r="N109" s="270"/>
      <c r="O109" s="272" t="s">
        <v>193</v>
      </c>
      <c r="P109" s="272"/>
      <c r="Q109" s="272"/>
      <c r="R109" s="80"/>
      <c r="S109" s="270" t="s">
        <v>190</v>
      </c>
      <c r="T109" s="270"/>
      <c r="U109" s="270"/>
      <c r="V109" s="270" t="s">
        <v>191</v>
      </c>
      <c r="W109" s="270"/>
      <c r="X109" s="270"/>
      <c r="Y109" s="270" t="s">
        <v>192</v>
      </c>
      <c r="Z109" s="270"/>
      <c r="AA109" s="270"/>
      <c r="AB109" s="272" t="s">
        <v>193</v>
      </c>
      <c r="AC109" s="272"/>
      <c r="AD109" s="272"/>
    </row>
    <row r="110" spans="1:30" x14ac:dyDescent="0.25">
      <c r="A110" s="270"/>
      <c r="B110" s="270"/>
      <c r="C110" s="270"/>
      <c r="D110" s="270"/>
      <c r="E110" s="270"/>
      <c r="F110" s="90">
        <f>$F$4</f>
        <v>2017</v>
      </c>
      <c r="G110" s="90">
        <f>$E$4</f>
        <v>2018</v>
      </c>
      <c r="H110" s="90">
        <f>$D$4</f>
        <v>2019</v>
      </c>
      <c r="I110" s="90">
        <f>$F$4</f>
        <v>2017</v>
      </c>
      <c r="J110" s="90">
        <f>$E$4</f>
        <v>2018</v>
      </c>
      <c r="K110" s="90">
        <f>$D$4</f>
        <v>2019</v>
      </c>
      <c r="L110" s="90">
        <f>$F$4</f>
        <v>2017</v>
      </c>
      <c r="M110" s="90">
        <f>$E$4</f>
        <v>2018</v>
      </c>
      <c r="N110" s="90">
        <f>$D$4</f>
        <v>2019</v>
      </c>
      <c r="O110" s="90">
        <f>$F$4</f>
        <v>2017</v>
      </c>
      <c r="P110" s="90">
        <f>$E$4</f>
        <v>2018</v>
      </c>
      <c r="Q110" s="90">
        <f>$D$4</f>
        <v>2019</v>
      </c>
      <c r="R110" s="59"/>
      <c r="S110" s="90">
        <f>$F$4</f>
        <v>2017</v>
      </c>
      <c r="T110" s="90">
        <f>$E$4</f>
        <v>2018</v>
      </c>
      <c r="U110" s="90">
        <f>$D$4</f>
        <v>2019</v>
      </c>
      <c r="V110" s="90">
        <f>$F$4</f>
        <v>2017</v>
      </c>
      <c r="W110" s="90">
        <f>$E$4</f>
        <v>2018</v>
      </c>
      <c r="X110" s="90">
        <f>$D$4</f>
        <v>2019</v>
      </c>
      <c r="Y110" s="90">
        <f>$F$4</f>
        <v>2017</v>
      </c>
      <c r="Z110" s="90">
        <f>$E$4</f>
        <v>2018</v>
      </c>
      <c r="AA110" s="90">
        <f>$D$4</f>
        <v>2019</v>
      </c>
      <c r="AB110" s="90">
        <f>$F$4</f>
        <v>2017</v>
      </c>
      <c r="AC110" s="90">
        <f>$E$4</f>
        <v>2018</v>
      </c>
      <c r="AD110" s="90">
        <f>$D$4</f>
        <v>2019</v>
      </c>
    </row>
    <row r="111" spans="1:30" ht="31.5" customHeight="1" x14ac:dyDescent="0.25">
      <c r="A111" s="139"/>
      <c r="B111" s="269" t="s">
        <v>233</v>
      </c>
      <c r="C111" s="269"/>
      <c r="D111" s="269"/>
      <c r="E111" s="269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S111" s="44"/>
      <c r="T111" s="44"/>
      <c r="U111" s="44">
        <v>2</v>
      </c>
      <c r="V111" s="44"/>
      <c r="W111" s="44"/>
      <c r="X111" s="44">
        <v>29</v>
      </c>
      <c r="Y111" s="44"/>
      <c r="Z111" s="44"/>
      <c r="AA111" s="44">
        <v>640.32000000000005</v>
      </c>
      <c r="AB111" s="44"/>
      <c r="AC111" s="44"/>
      <c r="AD111" s="44"/>
    </row>
    <row r="113" spans="3:27" ht="18.75" x14ac:dyDescent="0.3">
      <c r="AA113" s="110"/>
    </row>
    <row r="118" spans="3:27" ht="15" customHeight="1" x14ac:dyDescent="0.45">
      <c r="C118" s="118"/>
      <c r="D118" s="119"/>
      <c r="F118" s="119"/>
    </row>
    <row r="119" spans="3:27" ht="15" customHeight="1" x14ac:dyDescent="0.45">
      <c r="C119" s="118"/>
    </row>
    <row r="120" spans="3:27" ht="15" customHeight="1" x14ac:dyDescent="0.45">
      <c r="C120" s="118"/>
    </row>
  </sheetData>
  <mergeCells count="101">
    <mergeCell ref="B1:O1"/>
    <mergeCell ref="B3:B4"/>
    <mergeCell ref="C3:C4"/>
    <mergeCell ref="D3:F3"/>
    <mergeCell ref="G3:I3"/>
    <mergeCell ref="J3:L3"/>
    <mergeCell ref="M3:O3"/>
    <mergeCell ref="L30:O30"/>
    <mergeCell ref="R31:U31"/>
    <mergeCell ref="A32:A33"/>
    <mergeCell ref="R33:U33"/>
    <mergeCell ref="A34:A35"/>
    <mergeCell ref="M38:O38"/>
    <mergeCell ref="B5:C5"/>
    <mergeCell ref="D5:I5"/>
    <mergeCell ref="J5:O5"/>
    <mergeCell ref="N27:O27"/>
    <mergeCell ref="A29:A31"/>
    <mergeCell ref="B29:B31"/>
    <mergeCell ref="C29:C31"/>
    <mergeCell ref="D29:O29"/>
    <mergeCell ref="D30:G30"/>
    <mergeCell ref="H30:K30"/>
    <mergeCell ref="A39:AD39"/>
    <mergeCell ref="A40:AD40"/>
    <mergeCell ref="F41:Q41"/>
    <mergeCell ref="S41:AD41"/>
    <mergeCell ref="A42:A43"/>
    <mergeCell ref="B42:B43"/>
    <mergeCell ref="C42:C43"/>
    <mergeCell ref="D42:D43"/>
    <mergeCell ref="E42:E43"/>
    <mergeCell ref="F42:H42"/>
    <mergeCell ref="A58:A70"/>
    <mergeCell ref="B58:B70"/>
    <mergeCell ref="C58:C66"/>
    <mergeCell ref="D58:D65"/>
    <mergeCell ref="D66:D70"/>
    <mergeCell ref="C67:C70"/>
    <mergeCell ref="AB42:AD42"/>
    <mergeCell ref="A44:A57"/>
    <mergeCell ref="B44:B57"/>
    <mergeCell ref="C44:C55"/>
    <mergeCell ref="D44:D51"/>
    <mergeCell ref="D52:D55"/>
    <mergeCell ref="C56:C57"/>
    <mergeCell ref="D56:D57"/>
    <mergeCell ref="I42:K42"/>
    <mergeCell ref="L42:N42"/>
    <mergeCell ref="O42:Q42"/>
    <mergeCell ref="S42:U42"/>
    <mergeCell ref="V42:X42"/>
    <mergeCell ref="Y42:AA42"/>
    <mergeCell ref="A72:AD72"/>
    <mergeCell ref="F73:Q73"/>
    <mergeCell ref="S73:AD73"/>
    <mergeCell ref="A74:A75"/>
    <mergeCell ref="B74:B75"/>
    <mergeCell ref="C74:D75"/>
    <mergeCell ref="E74:E75"/>
    <mergeCell ref="F74:H74"/>
    <mergeCell ref="I74:K74"/>
    <mergeCell ref="L74:N74"/>
    <mergeCell ref="O74:Q74"/>
    <mergeCell ref="S74:U74"/>
    <mergeCell ref="V74:X74"/>
    <mergeCell ref="Y74:AA74"/>
    <mergeCell ref="AB74:AD74"/>
    <mergeCell ref="C82:D83"/>
    <mergeCell ref="C84:D85"/>
    <mergeCell ref="C86:D86"/>
    <mergeCell ref="A76:A85"/>
    <mergeCell ref="B76:B81"/>
    <mergeCell ref="C76:D80"/>
    <mergeCell ref="C81:D81"/>
    <mergeCell ref="B82:B85"/>
    <mergeCell ref="F90:H90"/>
    <mergeCell ref="I90:K90"/>
    <mergeCell ref="L90:N90"/>
    <mergeCell ref="A89:N89"/>
    <mergeCell ref="A92:C98"/>
    <mergeCell ref="D92:D98"/>
    <mergeCell ref="A99:C105"/>
    <mergeCell ref="D99:D105"/>
    <mergeCell ref="A90:C91"/>
    <mergeCell ref="D90:D91"/>
    <mergeCell ref="E90:E91"/>
    <mergeCell ref="B111:E111"/>
    <mergeCell ref="A107:AD107"/>
    <mergeCell ref="A108:A110"/>
    <mergeCell ref="B108:E110"/>
    <mergeCell ref="F108:Q108"/>
    <mergeCell ref="S108:AD108"/>
    <mergeCell ref="F109:H109"/>
    <mergeCell ref="I109:K109"/>
    <mergeCell ref="L109:N109"/>
    <mergeCell ref="O109:Q109"/>
    <mergeCell ref="S109:U109"/>
    <mergeCell ref="V109:X109"/>
    <mergeCell ref="Y109:AA109"/>
    <mergeCell ref="AB109:AD109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009CC-6806-4B5D-BFDB-A0133E1251C7}">
  <dimension ref="A1:AD141"/>
  <sheetViews>
    <sheetView zoomScale="60" zoomScaleNormal="60" workbookViewId="0">
      <selection activeCell="S31" sqref="S31"/>
    </sheetView>
  </sheetViews>
  <sheetFormatPr defaultRowHeight="15" x14ac:dyDescent="0.25"/>
  <cols>
    <col min="1" max="1" width="12.5703125" style="36" customWidth="1"/>
    <col min="2" max="2" width="8.5703125" style="36" customWidth="1"/>
    <col min="3" max="3" width="33.42578125" style="36" customWidth="1"/>
    <col min="4" max="4" width="14.42578125" style="36" customWidth="1"/>
    <col min="5" max="5" width="16.85546875" style="83" customWidth="1"/>
    <col min="6" max="15" width="14.42578125" style="36" customWidth="1"/>
    <col min="16" max="16" width="11.5703125" style="36" customWidth="1"/>
    <col min="17" max="17" width="14.42578125" style="36" customWidth="1"/>
    <col min="18" max="18" width="9.140625" style="36" customWidth="1"/>
    <col min="19" max="30" width="12.85546875" style="36" customWidth="1"/>
    <col min="31" max="248" width="9.140625" style="36"/>
    <col min="249" max="249" width="12.5703125" style="36" customWidth="1"/>
    <col min="250" max="250" width="8.5703125" style="36" customWidth="1"/>
    <col min="251" max="251" width="33.42578125" style="36" customWidth="1"/>
    <col min="252" max="252" width="14.42578125" style="36" customWidth="1"/>
    <col min="253" max="253" width="16.85546875" style="36" customWidth="1"/>
    <col min="254" max="263" width="14.42578125" style="36" customWidth="1"/>
    <col min="264" max="264" width="17" style="36" customWidth="1"/>
    <col min="265" max="265" width="17.28515625" style="36" customWidth="1"/>
    <col min="266" max="266" width="14.42578125" style="36" customWidth="1"/>
    <col min="267" max="267" width="11.5703125" style="36" customWidth="1"/>
    <col min="268" max="269" width="14.42578125" style="36" customWidth="1"/>
    <col min="270" max="270" width="9.140625" style="36"/>
    <col min="271" max="281" width="12.85546875" style="36" customWidth="1"/>
    <col min="282" max="282" width="16.5703125" style="36" customWidth="1"/>
    <col min="283" max="285" width="12.85546875" style="36" customWidth="1"/>
    <col min="286" max="286" width="17" style="36" customWidth="1"/>
    <col min="287" max="504" width="9.140625" style="36"/>
    <col min="505" max="505" width="12.5703125" style="36" customWidth="1"/>
    <col min="506" max="506" width="8.5703125" style="36" customWidth="1"/>
    <col min="507" max="507" width="33.42578125" style="36" customWidth="1"/>
    <col min="508" max="508" width="14.42578125" style="36" customWidth="1"/>
    <col min="509" max="509" width="16.85546875" style="36" customWidth="1"/>
    <col min="510" max="519" width="14.42578125" style="36" customWidth="1"/>
    <col min="520" max="520" width="17" style="36" customWidth="1"/>
    <col min="521" max="521" width="17.28515625" style="36" customWidth="1"/>
    <col min="522" max="522" width="14.42578125" style="36" customWidth="1"/>
    <col min="523" max="523" width="11.5703125" style="36" customWidth="1"/>
    <col min="524" max="525" width="14.42578125" style="36" customWidth="1"/>
    <col min="526" max="526" width="9.140625" style="36"/>
    <col min="527" max="537" width="12.85546875" style="36" customWidth="1"/>
    <col min="538" max="538" width="16.5703125" style="36" customWidth="1"/>
    <col min="539" max="541" width="12.85546875" style="36" customWidth="1"/>
    <col min="542" max="542" width="17" style="36" customWidth="1"/>
    <col min="543" max="760" width="9.140625" style="36"/>
    <col min="761" max="761" width="12.5703125" style="36" customWidth="1"/>
    <col min="762" max="762" width="8.5703125" style="36" customWidth="1"/>
    <col min="763" max="763" width="33.42578125" style="36" customWidth="1"/>
    <col min="764" max="764" width="14.42578125" style="36" customWidth="1"/>
    <col min="765" max="765" width="16.85546875" style="36" customWidth="1"/>
    <col min="766" max="775" width="14.42578125" style="36" customWidth="1"/>
    <col min="776" max="776" width="17" style="36" customWidth="1"/>
    <col min="777" max="777" width="17.28515625" style="36" customWidth="1"/>
    <col min="778" max="778" width="14.42578125" style="36" customWidth="1"/>
    <col min="779" max="779" width="11.5703125" style="36" customWidth="1"/>
    <col min="780" max="781" width="14.42578125" style="36" customWidth="1"/>
    <col min="782" max="782" width="9.140625" style="36"/>
    <col min="783" max="793" width="12.85546875" style="36" customWidth="1"/>
    <col min="794" max="794" width="16.5703125" style="36" customWidth="1"/>
    <col min="795" max="797" width="12.85546875" style="36" customWidth="1"/>
    <col min="798" max="798" width="17" style="36" customWidth="1"/>
    <col min="799" max="1016" width="9.140625" style="36"/>
    <col min="1017" max="1017" width="12.5703125" style="36" customWidth="1"/>
    <col min="1018" max="1018" width="8.5703125" style="36" customWidth="1"/>
    <col min="1019" max="1019" width="33.42578125" style="36" customWidth="1"/>
    <col min="1020" max="1020" width="14.42578125" style="36" customWidth="1"/>
    <col min="1021" max="1021" width="16.85546875" style="36" customWidth="1"/>
    <col min="1022" max="1031" width="14.42578125" style="36" customWidth="1"/>
    <col min="1032" max="1032" width="17" style="36" customWidth="1"/>
    <col min="1033" max="1033" width="17.28515625" style="36" customWidth="1"/>
    <col min="1034" max="1034" width="14.42578125" style="36" customWidth="1"/>
    <col min="1035" max="1035" width="11.5703125" style="36" customWidth="1"/>
    <col min="1036" max="1037" width="14.42578125" style="36" customWidth="1"/>
    <col min="1038" max="1038" width="9.140625" style="36"/>
    <col min="1039" max="1049" width="12.85546875" style="36" customWidth="1"/>
    <col min="1050" max="1050" width="16.5703125" style="36" customWidth="1"/>
    <col min="1051" max="1053" width="12.85546875" style="36" customWidth="1"/>
    <col min="1054" max="1054" width="17" style="36" customWidth="1"/>
    <col min="1055" max="1272" width="9.140625" style="36"/>
    <col min="1273" max="1273" width="12.5703125" style="36" customWidth="1"/>
    <col min="1274" max="1274" width="8.5703125" style="36" customWidth="1"/>
    <col min="1275" max="1275" width="33.42578125" style="36" customWidth="1"/>
    <col min="1276" max="1276" width="14.42578125" style="36" customWidth="1"/>
    <col min="1277" max="1277" width="16.85546875" style="36" customWidth="1"/>
    <col min="1278" max="1287" width="14.42578125" style="36" customWidth="1"/>
    <col min="1288" max="1288" width="17" style="36" customWidth="1"/>
    <col min="1289" max="1289" width="17.28515625" style="36" customWidth="1"/>
    <col min="1290" max="1290" width="14.42578125" style="36" customWidth="1"/>
    <col min="1291" max="1291" width="11.5703125" style="36" customWidth="1"/>
    <col min="1292" max="1293" width="14.42578125" style="36" customWidth="1"/>
    <col min="1294" max="1294" width="9.140625" style="36"/>
    <col min="1295" max="1305" width="12.85546875" style="36" customWidth="1"/>
    <col min="1306" max="1306" width="16.5703125" style="36" customWidth="1"/>
    <col min="1307" max="1309" width="12.85546875" style="36" customWidth="1"/>
    <col min="1310" max="1310" width="17" style="36" customWidth="1"/>
    <col min="1311" max="1528" width="9.140625" style="36"/>
    <col min="1529" max="1529" width="12.5703125" style="36" customWidth="1"/>
    <col min="1530" max="1530" width="8.5703125" style="36" customWidth="1"/>
    <col min="1531" max="1531" width="33.42578125" style="36" customWidth="1"/>
    <col min="1532" max="1532" width="14.42578125" style="36" customWidth="1"/>
    <col min="1533" max="1533" width="16.85546875" style="36" customWidth="1"/>
    <col min="1534" max="1543" width="14.42578125" style="36" customWidth="1"/>
    <col min="1544" max="1544" width="17" style="36" customWidth="1"/>
    <col min="1545" max="1545" width="17.28515625" style="36" customWidth="1"/>
    <col min="1546" max="1546" width="14.42578125" style="36" customWidth="1"/>
    <col min="1547" max="1547" width="11.5703125" style="36" customWidth="1"/>
    <col min="1548" max="1549" width="14.42578125" style="36" customWidth="1"/>
    <col min="1550" max="1550" width="9.140625" style="36"/>
    <col min="1551" max="1561" width="12.85546875" style="36" customWidth="1"/>
    <col min="1562" max="1562" width="16.5703125" style="36" customWidth="1"/>
    <col min="1563" max="1565" width="12.85546875" style="36" customWidth="1"/>
    <col min="1566" max="1566" width="17" style="36" customWidth="1"/>
    <col min="1567" max="1784" width="9.140625" style="36"/>
    <col min="1785" max="1785" width="12.5703125" style="36" customWidth="1"/>
    <col min="1786" max="1786" width="8.5703125" style="36" customWidth="1"/>
    <col min="1787" max="1787" width="33.42578125" style="36" customWidth="1"/>
    <col min="1788" max="1788" width="14.42578125" style="36" customWidth="1"/>
    <col min="1789" max="1789" width="16.85546875" style="36" customWidth="1"/>
    <col min="1790" max="1799" width="14.42578125" style="36" customWidth="1"/>
    <col min="1800" max="1800" width="17" style="36" customWidth="1"/>
    <col min="1801" max="1801" width="17.28515625" style="36" customWidth="1"/>
    <col min="1802" max="1802" width="14.42578125" style="36" customWidth="1"/>
    <col min="1803" max="1803" width="11.5703125" style="36" customWidth="1"/>
    <col min="1804" max="1805" width="14.42578125" style="36" customWidth="1"/>
    <col min="1806" max="1806" width="9.140625" style="36"/>
    <col min="1807" max="1817" width="12.85546875" style="36" customWidth="1"/>
    <col min="1818" max="1818" width="16.5703125" style="36" customWidth="1"/>
    <col min="1819" max="1821" width="12.85546875" style="36" customWidth="1"/>
    <col min="1822" max="1822" width="17" style="36" customWidth="1"/>
    <col min="1823" max="2040" width="9.140625" style="36"/>
    <col min="2041" max="2041" width="12.5703125" style="36" customWidth="1"/>
    <col min="2042" max="2042" width="8.5703125" style="36" customWidth="1"/>
    <col min="2043" max="2043" width="33.42578125" style="36" customWidth="1"/>
    <col min="2044" max="2044" width="14.42578125" style="36" customWidth="1"/>
    <col min="2045" max="2045" width="16.85546875" style="36" customWidth="1"/>
    <col min="2046" max="2055" width="14.42578125" style="36" customWidth="1"/>
    <col min="2056" max="2056" width="17" style="36" customWidth="1"/>
    <col min="2057" max="2057" width="17.28515625" style="36" customWidth="1"/>
    <col min="2058" max="2058" width="14.42578125" style="36" customWidth="1"/>
    <col min="2059" max="2059" width="11.5703125" style="36" customWidth="1"/>
    <col min="2060" max="2061" width="14.42578125" style="36" customWidth="1"/>
    <col min="2062" max="2062" width="9.140625" style="36"/>
    <col min="2063" max="2073" width="12.85546875" style="36" customWidth="1"/>
    <col min="2074" max="2074" width="16.5703125" style="36" customWidth="1"/>
    <col min="2075" max="2077" width="12.85546875" style="36" customWidth="1"/>
    <col min="2078" max="2078" width="17" style="36" customWidth="1"/>
    <col min="2079" max="2296" width="9.140625" style="36"/>
    <col min="2297" max="2297" width="12.5703125" style="36" customWidth="1"/>
    <col min="2298" max="2298" width="8.5703125" style="36" customWidth="1"/>
    <col min="2299" max="2299" width="33.42578125" style="36" customWidth="1"/>
    <col min="2300" max="2300" width="14.42578125" style="36" customWidth="1"/>
    <col min="2301" max="2301" width="16.85546875" style="36" customWidth="1"/>
    <col min="2302" max="2311" width="14.42578125" style="36" customWidth="1"/>
    <col min="2312" max="2312" width="17" style="36" customWidth="1"/>
    <col min="2313" max="2313" width="17.28515625" style="36" customWidth="1"/>
    <col min="2314" max="2314" width="14.42578125" style="36" customWidth="1"/>
    <col min="2315" max="2315" width="11.5703125" style="36" customWidth="1"/>
    <col min="2316" max="2317" width="14.42578125" style="36" customWidth="1"/>
    <col min="2318" max="2318" width="9.140625" style="36"/>
    <col min="2319" max="2329" width="12.85546875" style="36" customWidth="1"/>
    <col min="2330" max="2330" width="16.5703125" style="36" customWidth="1"/>
    <col min="2331" max="2333" width="12.85546875" style="36" customWidth="1"/>
    <col min="2334" max="2334" width="17" style="36" customWidth="1"/>
    <col min="2335" max="2552" width="9.140625" style="36"/>
    <col min="2553" max="2553" width="12.5703125" style="36" customWidth="1"/>
    <col min="2554" max="2554" width="8.5703125" style="36" customWidth="1"/>
    <col min="2555" max="2555" width="33.42578125" style="36" customWidth="1"/>
    <col min="2556" max="2556" width="14.42578125" style="36" customWidth="1"/>
    <col min="2557" max="2557" width="16.85546875" style="36" customWidth="1"/>
    <col min="2558" max="2567" width="14.42578125" style="36" customWidth="1"/>
    <col min="2568" max="2568" width="17" style="36" customWidth="1"/>
    <col min="2569" max="2569" width="17.28515625" style="36" customWidth="1"/>
    <col min="2570" max="2570" width="14.42578125" style="36" customWidth="1"/>
    <col min="2571" max="2571" width="11.5703125" style="36" customWidth="1"/>
    <col min="2572" max="2573" width="14.42578125" style="36" customWidth="1"/>
    <col min="2574" max="2574" width="9.140625" style="36"/>
    <col min="2575" max="2585" width="12.85546875" style="36" customWidth="1"/>
    <col min="2586" max="2586" width="16.5703125" style="36" customWidth="1"/>
    <col min="2587" max="2589" width="12.85546875" style="36" customWidth="1"/>
    <col min="2590" max="2590" width="17" style="36" customWidth="1"/>
    <col min="2591" max="2808" width="9.140625" style="36"/>
    <col min="2809" max="2809" width="12.5703125" style="36" customWidth="1"/>
    <col min="2810" max="2810" width="8.5703125" style="36" customWidth="1"/>
    <col min="2811" max="2811" width="33.42578125" style="36" customWidth="1"/>
    <col min="2812" max="2812" width="14.42578125" style="36" customWidth="1"/>
    <col min="2813" max="2813" width="16.85546875" style="36" customWidth="1"/>
    <col min="2814" max="2823" width="14.42578125" style="36" customWidth="1"/>
    <col min="2824" max="2824" width="17" style="36" customWidth="1"/>
    <col min="2825" max="2825" width="17.28515625" style="36" customWidth="1"/>
    <col min="2826" max="2826" width="14.42578125" style="36" customWidth="1"/>
    <col min="2827" max="2827" width="11.5703125" style="36" customWidth="1"/>
    <col min="2828" max="2829" width="14.42578125" style="36" customWidth="1"/>
    <col min="2830" max="2830" width="9.140625" style="36"/>
    <col min="2831" max="2841" width="12.85546875" style="36" customWidth="1"/>
    <col min="2842" max="2842" width="16.5703125" style="36" customWidth="1"/>
    <col min="2843" max="2845" width="12.85546875" style="36" customWidth="1"/>
    <col min="2846" max="2846" width="17" style="36" customWidth="1"/>
    <col min="2847" max="3064" width="9.140625" style="36"/>
    <col min="3065" max="3065" width="12.5703125" style="36" customWidth="1"/>
    <col min="3066" max="3066" width="8.5703125" style="36" customWidth="1"/>
    <col min="3067" max="3067" width="33.42578125" style="36" customWidth="1"/>
    <col min="3068" max="3068" width="14.42578125" style="36" customWidth="1"/>
    <col min="3069" max="3069" width="16.85546875" style="36" customWidth="1"/>
    <col min="3070" max="3079" width="14.42578125" style="36" customWidth="1"/>
    <col min="3080" max="3080" width="17" style="36" customWidth="1"/>
    <col min="3081" max="3081" width="17.28515625" style="36" customWidth="1"/>
    <col min="3082" max="3082" width="14.42578125" style="36" customWidth="1"/>
    <col min="3083" max="3083" width="11.5703125" style="36" customWidth="1"/>
    <col min="3084" max="3085" width="14.42578125" style="36" customWidth="1"/>
    <col min="3086" max="3086" width="9.140625" style="36"/>
    <col min="3087" max="3097" width="12.85546875" style="36" customWidth="1"/>
    <col min="3098" max="3098" width="16.5703125" style="36" customWidth="1"/>
    <col min="3099" max="3101" width="12.85546875" style="36" customWidth="1"/>
    <col min="3102" max="3102" width="17" style="36" customWidth="1"/>
    <col min="3103" max="3320" width="9.140625" style="36"/>
    <col min="3321" max="3321" width="12.5703125" style="36" customWidth="1"/>
    <col min="3322" max="3322" width="8.5703125" style="36" customWidth="1"/>
    <col min="3323" max="3323" width="33.42578125" style="36" customWidth="1"/>
    <col min="3324" max="3324" width="14.42578125" style="36" customWidth="1"/>
    <col min="3325" max="3325" width="16.85546875" style="36" customWidth="1"/>
    <col min="3326" max="3335" width="14.42578125" style="36" customWidth="1"/>
    <col min="3336" max="3336" width="17" style="36" customWidth="1"/>
    <col min="3337" max="3337" width="17.28515625" style="36" customWidth="1"/>
    <col min="3338" max="3338" width="14.42578125" style="36" customWidth="1"/>
    <col min="3339" max="3339" width="11.5703125" style="36" customWidth="1"/>
    <col min="3340" max="3341" width="14.42578125" style="36" customWidth="1"/>
    <col min="3342" max="3342" width="9.140625" style="36"/>
    <col min="3343" max="3353" width="12.85546875" style="36" customWidth="1"/>
    <col min="3354" max="3354" width="16.5703125" style="36" customWidth="1"/>
    <col min="3355" max="3357" width="12.85546875" style="36" customWidth="1"/>
    <col min="3358" max="3358" width="17" style="36" customWidth="1"/>
    <col min="3359" max="3576" width="9.140625" style="36"/>
    <col min="3577" max="3577" width="12.5703125" style="36" customWidth="1"/>
    <col min="3578" max="3578" width="8.5703125" style="36" customWidth="1"/>
    <col min="3579" max="3579" width="33.42578125" style="36" customWidth="1"/>
    <col min="3580" max="3580" width="14.42578125" style="36" customWidth="1"/>
    <col min="3581" max="3581" width="16.85546875" style="36" customWidth="1"/>
    <col min="3582" max="3591" width="14.42578125" style="36" customWidth="1"/>
    <col min="3592" max="3592" width="17" style="36" customWidth="1"/>
    <col min="3593" max="3593" width="17.28515625" style="36" customWidth="1"/>
    <col min="3594" max="3594" width="14.42578125" style="36" customWidth="1"/>
    <col min="3595" max="3595" width="11.5703125" style="36" customWidth="1"/>
    <col min="3596" max="3597" width="14.42578125" style="36" customWidth="1"/>
    <col min="3598" max="3598" width="9.140625" style="36"/>
    <col min="3599" max="3609" width="12.85546875" style="36" customWidth="1"/>
    <col min="3610" max="3610" width="16.5703125" style="36" customWidth="1"/>
    <col min="3611" max="3613" width="12.85546875" style="36" customWidth="1"/>
    <col min="3614" max="3614" width="17" style="36" customWidth="1"/>
    <col min="3615" max="3832" width="9.140625" style="36"/>
    <col min="3833" max="3833" width="12.5703125" style="36" customWidth="1"/>
    <col min="3834" max="3834" width="8.5703125" style="36" customWidth="1"/>
    <col min="3835" max="3835" width="33.42578125" style="36" customWidth="1"/>
    <col min="3836" max="3836" width="14.42578125" style="36" customWidth="1"/>
    <col min="3837" max="3837" width="16.85546875" style="36" customWidth="1"/>
    <col min="3838" max="3847" width="14.42578125" style="36" customWidth="1"/>
    <col min="3848" max="3848" width="17" style="36" customWidth="1"/>
    <col min="3849" max="3849" width="17.28515625" style="36" customWidth="1"/>
    <col min="3850" max="3850" width="14.42578125" style="36" customWidth="1"/>
    <col min="3851" max="3851" width="11.5703125" style="36" customWidth="1"/>
    <col min="3852" max="3853" width="14.42578125" style="36" customWidth="1"/>
    <col min="3854" max="3854" width="9.140625" style="36"/>
    <col min="3855" max="3865" width="12.85546875" style="36" customWidth="1"/>
    <col min="3866" max="3866" width="16.5703125" style="36" customWidth="1"/>
    <col min="3867" max="3869" width="12.85546875" style="36" customWidth="1"/>
    <col min="3870" max="3870" width="17" style="36" customWidth="1"/>
    <col min="3871" max="4088" width="9.140625" style="36"/>
    <col min="4089" max="4089" width="12.5703125" style="36" customWidth="1"/>
    <col min="4090" max="4090" width="8.5703125" style="36" customWidth="1"/>
    <col min="4091" max="4091" width="33.42578125" style="36" customWidth="1"/>
    <col min="4092" max="4092" width="14.42578125" style="36" customWidth="1"/>
    <col min="4093" max="4093" width="16.85546875" style="36" customWidth="1"/>
    <col min="4094" max="4103" width="14.42578125" style="36" customWidth="1"/>
    <col min="4104" max="4104" width="17" style="36" customWidth="1"/>
    <col min="4105" max="4105" width="17.28515625" style="36" customWidth="1"/>
    <col min="4106" max="4106" width="14.42578125" style="36" customWidth="1"/>
    <col min="4107" max="4107" width="11.5703125" style="36" customWidth="1"/>
    <col min="4108" max="4109" width="14.42578125" style="36" customWidth="1"/>
    <col min="4110" max="4110" width="9.140625" style="36"/>
    <col min="4111" max="4121" width="12.85546875" style="36" customWidth="1"/>
    <col min="4122" max="4122" width="16.5703125" style="36" customWidth="1"/>
    <col min="4123" max="4125" width="12.85546875" style="36" customWidth="1"/>
    <col min="4126" max="4126" width="17" style="36" customWidth="1"/>
    <col min="4127" max="4344" width="9.140625" style="36"/>
    <col min="4345" max="4345" width="12.5703125" style="36" customWidth="1"/>
    <col min="4346" max="4346" width="8.5703125" style="36" customWidth="1"/>
    <col min="4347" max="4347" width="33.42578125" style="36" customWidth="1"/>
    <col min="4348" max="4348" width="14.42578125" style="36" customWidth="1"/>
    <col min="4349" max="4349" width="16.85546875" style="36" customWidth="1"/>
    <col min="4350" max="4359" width="14.42578125" style="36" customWidth="1"/>
    <col min="4360" max="4360" width="17" style="36" customWidth="1"/>
    <col min="4361" max="4361" width="17.28515625" style="36" customWidth="1"/>
    <col min="4362" max="4362" width="14.42578125" style="36" customWidth="1"/>
    <col min="4363" max="4363" width="11.5703125" style="36" customWidth="1"/>
    <col min="4364" max="4365" width="14.42578125" style="36" customWidth="1"/>
    <col min="4366" max="4366" width="9.140625" style="36"/>
    <col min="4367" max="4377" width="12.85546875" style="36" customWidth="1"/>
    <col min="4378" max="4378" width="16.5703125" style="36" customWidth="1"/>
    <col min="4379" max="4381" width="12.85546875" style="36" customWidth="1"/>
    <col min="4382" max="4382" width="17" style="36" customWidth="1"/>
    <col min="4383" max="4600" width="9.140625" style="36"/>
    <col min="4601" max="4601" width="12.5703125" style="36" customWidth="1"/>
    <col min="4602" max="4602" width="8.5703125" style="36" customWidth="1"/>
    <col min="4603" max="4603" width="33.42578125" style="36" customWidth="1"/>
    <col min="4604" max="4604" width="14.42578125" style="36" customWidth="1"/>
    <col min="4605" max="4605" width="16.85546875" style="36" customWidth="1"/>
    <col min="4606" max="4615" width="14.42578125" style="36" customWidth="1"/>
    <col min="4616" max="4616" width="17" style="36" customWidth="1"/>
    <col min="4617" max="4617" width="17.28515625" style="36" customWidth="1"/>
    <col min="4618" max="4618" width="14.42578125" style="36" customWidth="1"/>
    <col min="4619" max="4619" width="11.5703125" style="36" customWidth="1"/>
    <col min="4620" max="4621" width="14.42578125" style="36" customWidth="1"/>
    <col min="4622" max="4622" width="9.140625" style="36"/>
    <col min="4623" max="4633" width="12.85546875" style="36" customWidth="1"/>
    <col min="4634" max="4634" width="16.5703125" style="36" customWidth="1"/>
    <col min="4635" max="4637" width="12.85546875" style="36" customWidth="1"/>
    <col min="4638" max="4638" width="17" style="36" customWidth="1"/>
    <col min="4639" max="4856" width="9.140625" style="36"/>
    <col min="4857" max="4857" width="12.5703125" style="36" customWidth="1"/>
    <col min="4858" max="4858" width="8.5703125" style="36" customWidth="1"/>
    <col min="4859" max="4859" width="33.42578125" style="36" customWidth="1"/>
    <col min="4860" max="4860" width="14.42578125" style="36" customWidth="1"/>
    <col min="4861" max="4861" width="16.85546875" style="36" customWidth="1"/>
    <col min="4862" max="4871" width="14.42578125" style="36" customWidth="1"/>
    <col min="4872" max="4872" width="17" style="36" customWidth="1"/>
    <col min="4873" max="4873" width="17.28515625" style="36" customWidth="1"/>
    <col min="4874" max="4874" width="14.42578125" style="36" customWidth="1"/>
    <col min="4875" max="4875" width="11.5703125" style="36" customWidth="1"/>
    <col min="4876" max="4877" width="14.42578125" style="36" customWidth="1"/>
    <col min="4878" max="4878" width="9.140625" style="36"/>
    <col min="4879" max="4889" width="12.85546875" style="36" customWidth="1"/>
    <col min="4890" max="4890" width="16.5703125" style="36" customWidth="1"/>
    <col min="4891" max="4893" width="12.85546875" style="36" customWidth="1"/>
    <col min="4894" max="4894" width="17" style="36" customWidth="1"/>
    <col min="4895" max="5112" width="9.140625" style="36"/>
    <col min="5113" max="5113" width="12.5703125" style="36" customWidth="1"/>
    <col min="5114" max="5114" width="8.5703125" style="36" customWidth="1"/>
    <col min="5115" max="5115" width="33.42578125" style="36" customWidth="1"/>
    <col min="5116" max="5116" width="14.42578125" style="36" customWidth="1"/>
    <col min="5117" max="5117" width="16.85546875" style="36" customWidth="1"/>
    <col min="5118" max="5127" width="14.42578125" style="36" customWidth="1"/>
    <col min="5128" max="5128" width="17" style="36" customWidth="1"/>
    <col min="5129" max="5129" width="17.28515625" style="36" customWidth="1"/>
    <col min="5130" max="5130" width="14.42578125" style="36" customWidth="1"/>
    <col min="5131" max="5131" width="11.5703125" style="36" customWidth="1"/>
    <col min="5132" max="5133" width="14.42578125" style="36" customWidth="1"/>
    <col min="5134" max="5134" width="9.140625" style="36"/>
    <col min="5135" max="5145" width="12.85546875" style="36" customWidth="1"/>
    <col min="5146" max="5146" width="16.5703125" style="36" customWidth="1"/>
    <col min="5147" max="5149" width="12.85546875" style="36" customWidth="1"/>
    <col min="5150" max="5150" width="17" style="36" customWidth="1"/>
    <col min="5151" max="5368" width="9.140625" style="36"/>
    <col min="5369" max="5369" width="12.5703125" style="36" customWidth="1"/>
    <col min="5370" max="5370" width="8.5703125" style="36" customWidth="1"/>
    <col min="5371" max="5371" width="33.42578125" style="36" customWidth="1"/>
    <col min="5372" max="5372" width="14.42578125" style="36" customWidth="1"/>
    <col min="5373" max="5373" width="16.85546875" style="36" customWidth="1"/>
    <col min="5374" max="5383" width="14.42578125" style="36" customWidth="1"/>
    <col min="5384" max="5384" width="17" style="36" customWidth="1"/>
    <col min="5385" max="5385" width="17.28515625" style="36" customWidth="1"/>
    <col min="5386" max="5386" width="14.42578125" style="36" customWidth="1"/>
    <col min="5387" max="5387" width="11.5703125" style="36" customWidth="1"/>
    <col min="5388" max="5389" width="14.42578125" style="36" customWidth="1"/>
    <col min="5390" max="5390" width="9.140625" style="36"/>
    <col min="5391" max="5401" width="12.85546875" style="36" customWidth="1"/>
    <col min="5402" max="5402" width="16.5703125" style="36" customWidth="1"/>
    <col min="5403" max="5405" width="12.85546875" style="36" customWidth="1"/>
    <col min="5406" max="5406" width="17" style="36" customWidth="1"/>
    <col min="5407" max="5624" width="9.140625" style="36"/>
    <col min="5625" max="5625" width="12.5703125" style="36" customWidth="1"/>
    <col min="5626" max="5626" width="8.5703125" style="36" customWidth="1"/>
    <col min="5627" max="5627" width="33.42578125" style="36" customWidth="1"/>
    <col min="5628" max="5628" width="14.42578125" style="36" customWidth="1"/>
    <col min="5629" max="5629" width="16.85546875" style="36" customWidth="1"/>
    <col min="5630" max="5639" width="14.42578125" style="36" customWidth="1"/>
    <col min="5640" max="5640" width="17" style="36" customWidth="1"/>
    <col min="5641" max="5641" width="17.28515625" style="36" customWidth="1"/>
    <col min="5642" max="5642" width="14.42578125" style="36" customWidth="1"/>
    <col min="5643" max="5643" width="11.5703125" style="36" customWidth="1"/>
    <col min="5644" max="5645" width="14.42578125" style="36" customWidth="1"/>
    <col min="5646" max="5646" width="9.140625" style="36"/>
    <col min="5647" max="5657" width="12.85546875" style="36" customWidth="1"/>
    <col min="5658" max="5658" width="16.5703125" style="36" customWidth="1"/>
    <col min="5659" max="5661" width="12.85546875" style="36" customWidth="1"/>
    <col min="5662" max="5662" width="17" style="36" customWidth="1"/>
    <col min="5663" max="5880" width="9.140625" style="36"/>
    <col min="5881" max="5881" width="12.5703125" style="36" customWidth="1"/>
    <col min="5882" max="5882" width="8.5703125" style="36" customWidth="1"/>
    <col min="5883" max="5883" width="33.42578125" style="36" customWidth="1"/>
    <col min="5884" max="5884" width="14.42578125" style="36" customWidth="1"/>
    <col min="5885" max="5885" width="16.85546875" style="36" customWidth="1"/>
    <col min="5886" max="5895" width="14.42578125" style="36" customWidth="1"/>
    <col min="5896" max="5896" width="17" style="36" customWidth="1"/>
    <col min="5897" max="5897" width="17.28515625" style="36" customWidth="1"/>
    <col min="5898" max="5898" width="14.42578125" style="36" customWidth="1"/>
    <col min="5899" max="5899" width="11.5703125" style="36" customWidth="1"/>
    <col min="5900" max="5901" width="14.42578125" style="36" customWidth="1"/>
    <col min="5902" max="5902" width="9.140625" style="36"/>
    <col min="5903" max="5913" width="12.85546875" style="36" customWidth="1"/>
    <col min="5914" max="5914" width="16.5703125" style="36" customWidth="1"/>
    <col min="5915" max="5917" width="12.85546875" style="36" customWidth="1"/>
    <col min="5918" max="5918" width="17" style="36" customWidth="1"/>
    <col min="5919" max="6136" width="9.140625" style="36"/>
    <col min="6137" max="6137" width="12.5703125" style="36" customWidth="1"/>
    <col min="6138" max="6138" width="8.5703125" style="36" customWidth="1"/>
    <col min="6139" max="6139" width="33.42578125" style="36" customWidth="1"/>
    <col min="6140" max="6140" width="14.42578125" style="36" customWidth="1"/>
    <col min="6141" max="6141" width="16.85546875" style="36" customWidth="1"/>
    <col min="6142" max="6151" width="14.42578125" style="36" customWidth="1"/>
    <col min="6152" max="6152" width="17" style="36" customWidth="1"/>
    <col min="6153" max="6153" width="17.28515625" style="36" customWidth="1"/>
    <col min="6154" max="6154" width="14.42578125" style="36" customWidth="1"/>
    <col min="6155" max="6155" width="11.5703125" style="36" customWidth="1"/>
    <col min="6156" max="6157" width="14.42578125" style="36" customWidth="1"/>
    <col min="6158" max="6158" width="9.140625" style="36"/>
    <col min="6159" max="6169" width="12.85546875" style="36" customWidth="1"/>
    <col min="6170" max="6170" width="16.5703125" style="36" customWidth="1"/>
    <col min="6171" max="6173" width="12.85546875" style="36" customWidth="1"/>
    <col min="6174" max="6174" width="17" style="36" customWidth="1"/>
    <col min="6175" max="6392" width="9.140625" style="36"/>
    <col min="6393" max="6393" width="12.5703125" style="36" customWidth="1"/>
    <col min="6394" max="6394" width="8.5703125" style="36" customWidth="1"/>
    <col min="6395" max="6395" width="33.42578125" style="36" customWidth="1"/>
    <col min="6396" max="6396" width="14.42578125" style="36" customWidth="1"/>
    <col min="6397" max="6397" width="16.85546875" style="36" customWidth="1"/>
    <col min="6398" max="6407" width="14.42578125" style="36" customWidth="1"/>
    <col min="6408" max="6408" width="17" style="36" customWidth="1"/>
    <col min="6409" max="6409" width="17.28515625" style="36" customWidth="1"/>
    <col min="6410" max="6410" width="14.42578125" style="36" customWidth="1"/>
    <col min="6411" max="6411" width="11.5703125" style="36" customWidth="1"/>
    <col min="6412" max="6413" width="14.42578125" style="36" customWidth="1"/>
    <col min="6414" max="6414" width="9.140625" style="36"/>
    <col min="6415" max="6425" width="12.85546875" style="36" customWidth="1"/>
    <col min="6426" max="6426" width="16.5703125" style="36" customWidth="1"/>
    <col min="6427" max="6429" width="12.85546875" style="36" customWidth="1"/>
    <col min="6430" max="6430" width="17" style="36" customWidth="1"/>
    <col min="6431" max="6648" width="9.140625" style="36"/>
    <col min="6649" max="6649" width="12.5703125" style="36" customWidth="1"/>
    <col min="6650" max="6650" width="8.5703125" style="36" customWidth="1"/>
    <col min="6651" max="6651" width="33.42578125" style="36" customWidth="1"/>
    <col min="6652" max="6652" width="14.42578125" style="36" customWidth="1"/>
    <col min="6653" max="6653" width="16.85546875" style="36" customWidth="1"/>
    <col min="6654" max="6663" width="14.42578125" style="36" customWidth="1"/>
    <col min="6664" max="6664" width="17" style="36" customWidth="1"/>
    <col min="6665" max="6665" width="17.28515625" style="36" customWidth="1"/>
    <col min="6666" max="6666" width="14.42578125" style="36" customWidth="1"/>
    <col min="6667" max="6667" width="11.5703125" style="36" customWidth="1"/>
    <col min="6668" max="6669" width="14.42578125" style="36" customWidth="1"/>
    <col min="6670" max="6670" width="9.140625" style="36"/>
    <col min="6671" max="6681" width="12.85546875" style="36" customWidth="1"/>
    <col min="6682" max="6682" width="16.5703125" style="36" customWidth="1"/>
    <col min="6683" max="6685" width="12.85546875" style="36" customWidth="1"/>
    <col min="6686" max="6686" width="17" style="36" customWidth="1"/>
    <col min="6687" max="6904" width="9.140625" style="36"/>
    <col min="6905" max="6905" width="12.5703125" style="36" customWidth="1"/>
    <col min="6906" max="6906" width="8.5703125" style="36" customWidth="1"/>
    <col min="6907" max="6907" width="33.42578125" style="36" customWidth="1"/>
    <col min="6908" max="6908" width="14.42578125" style="36" customWidth="1"/>
    <col min="6909" max="6909" width="16.85546875" style="36" customWidth="1"/>
    <col min="6910" max="6919" width="14.42578125" style="36" customWidth="1"/>
    <col min="6920" max="6920" width="17" style="36" customWidth="1"/>
    <col min="6921" max="6921" width="17.28515625" style="36" customWidth="1"/>
    <col min="6922" max="6922" width="14.42578125" style="36" customWidth="1"/>
    <col min="6923" max="6923" width="11.5703125" style="36" customWidth="1"/>
    <col min="6924" max="6925" width="14.42578125" style="36" customWidth="1"/>
    <col min="6926" max="6926" width="9.140625" style="36"/>
    <col min="6927" max="6937" width="12.85546875" style="36" customWidth="1"/>
    <col min="6938" max="6938" width="16.5703125" style="36" customWidth="1"/>
    <col min="6939" max="6941" width="12.85546875" style="36" customWidth="1"/>
    <col min="6942" max="6942" width="17" style="36" customWidth="1"/>
    <col min="6943" max="7160" width="9.140625" style="36"/>
    <col min="7161" max="7161" width="12.5703125" style="36" customWidth="1"/>
    <col min="7162" max="7162" width="8.5703125" style="36" customWidth="1"/>
    <col min="7163" max="7163" width="33.42578125" style="36" customWidth="1"/>
    <col min="7164" max="7164" width="14.42578125" style="36" customWidth="1"/>
    <col min="7165" max="7165" width="16.85546875" style="36" customWidth="1"/>
    <col min="7166" max="7175" width="14.42578125" style="36" customWidth="1"/>
    <col min="7176" max="7176" width="17" style="36" customWidth="1"/>
    <col min="7177" max="7177" width="17.28515625" style="36" customWidth="1"/>
    <col min="7178" max="7178" width="14.42578125" style="36" customWidth="1"/>
    <col min="7179" max="7179" width="11.5703125" style="36" customWidth="1"/>
    <col min="7180" max="7181" width="14.42578125" style="36" customWidth="1"/>
    <col min="7182" max="7182" width="9.140625" style="36"/>
    <col min="7183" max="7193" width="12.85546875" style="36" customWidth="1"/>
    <col min="7194" max="7194" width="16.5703125" style="36" customWidth="1"/>
    <col min="7195" max="7197" width="12.85546875" style="36" customWidth="1"/>
    <col min="7198" max="7198" width="17" style="36" customWidth="1"/>
    <col min="7199" max="7416" width="9.140625" style="36"/>
    <col min="7417" max="7417" width="12.5703125" style="36" customWidth="1"/>
    <col min="7418" max="7418" width="8.5703125" style="36" customWidth="1"/>
    <col min="7419" max="7419" width="33.42578125" style="36" customWidth="1"/>
    <col min="7420" max="7420" width="14.42578125" style="36" customWidth="1"/>
    <col min="7421" max="7421" width="16.85546875" style="36" customWidth="1"/>
    <col min="7422" max="7431" width="14.42578125" style="36" customWidth="1"/>
    <col min="7432" max="7432" width="17" style="36" customWidth="1"/>
    <col min="7433" max="7433" width="17.28515625" style="36" customWidth="1"/>
    <col min="7434" max="7434" width="14.42578125" style="36" customWidth="1"/>
    <col min="7435" max="7435" width="11.5703125" style="36" customWidth="1"/>
    <col min="7436" max="7437" width="14.42578125" style="36" customWidth="1"/>
    <col min="7438" max="7438" width="9.140625" style="36"/>
    <col min="7439" max="7449" width="12.85546875" style="36" customWidth="1"/>
    <col min="7450" max="7450" width="16.5703125" style="36" customWidth="1"/>
    <col min="7451" max="7453" width="12.85546875" style="36" customWidth="1"/>
    <col min="7454" max="7454" width="17" style="36" customWidth="1"/>
    <col min="7455" max="7672" width="9.140625" style="36"/>
    <col min="7673" max="7673" width="12.5703125" style="36" customWidth="1"/>
    <col min="7674" max="7674" width="8.5703125" style="36" customWidth="1"/>
    <col min="7675" max="7675" width="33.42578125" style="36" customWidth="1"/>
    <col min="7676" max="7676" width="14.42578125" style="36" customWidth="1"/>
    <col min="7677" max="7677" width="16.85546875" style="36" customWidth="1"/>
    <col min="7678" max="7687" width="14.42578125" style="36" customWidth="1"/>
    <col min="7688" max="7688" width="17" style="36" customWidth="1"/>
    <col min="7689" max="7689" width="17.28515625" style="36" customWidth="1"/>
    <col min="7690" max="7690" width="14.42578125" style="36" customWidth="1"/>
    <col min="7691" max="7691" width="11.5703125" style="36" customWidth="1"/>
    <col min="7692" max="7693" width="14.42578125" style="36" customWidth="1"/>
    <col min="7694" max="7694" width="9.140625" style="36"/>
    <col min="7695" max="7705" width="12.85546875" style="36" customWidth="1"/>
    <col min="7706" max="7706" width="16.5703125" style="36" customWidth="1"/>
    <col min="7707" max="7709" width="12.85546875" style="36" customWidth="1"/>
    <col min="7710" max="7710" width="17" style="36" customWidth="1"/>
    <col min="7711" max="7928" width="9.140625" style="36"/>
    <col min="7929" max="7929" width="12.5703125" style="36" customWidth="1"/>
    <col min="7930" max="7930" width="8.5703125" style="36" customWidth="1"/>
    <col min="7931" max="7931" width="33.42578125" style="36" customWidth="1"/>
    <col min="7932" max="7932" width="14.42578125" style="36" customWidth="1"/>
    <col min="7933" max="7933" width="16.85546875" style="36" customWidth="1"/>
    <col min="7934" max="7943" width="14.42578125" style="36" customWidth="1"/>
    <col min="7944" max="7944" width="17" style="36" customWidth="1"/>
    <col min="7945" max="7945" width="17.28515625" style="36" customWidth="1"/>
    <col min="7946" max="7946" width="14.42578125" style="36" customWidth="1"/>
    <col min="7947" max="7947" width="11.5703125" style="36" customWidth="1"/>
    <col min="7948" max="7949" width="14.42578125" style="36" customWidth="1"/>
    <col min="7950" max="7950" width="9.140625" style="36"/>
    <col min="7951" max="7961" width="12.85546875" style="36" customWidth="1"/>
    <col min="7962" max="7962" width="16.5703125" style="36" customWidth="1"/>
    <col min="7963" max="7965" width="12.85546875" style="36" customWidth="1"/>
    <col min="7966" max="7966" width="17" style="36" customWidth="1"/>
    <col min="7967" max="8184" width="9.140625" style="36"/>
    <col min="8185" max="8185" width="12.5703125" style="36" customWidth="1"/>
    <col min="8186" max="8186" width="8.5703125" style="36" customWidth="1"/>
    <col min="8187" max="8187" width="33.42578125" style="36" customWidth="1"/>
    <col min="8188" max="8188" width="14.42578125" style="36" customWidth="1"/>
    <col min="8189" max="8189" width="16.85546875" style="36" customWidth="1"/>
    <col min="8190" max="8199" width="14.42578125" style="36" customWidth="1"/>
    <col min="8200" max="8200" width="17" style="36" customWidth="1"/>
    <col min="8201" max="8201" width="17.28515625" style="36" customWidth="1"/>
    <col min="8202" max="8202" width="14.42578125" style="36" customWidth="1"/>
    <col min="8203" max="8203" width="11.5703125" style="36" customWidth="1"/>
    <col min="8204" max="8205" width="14.42578125" style="36" customWidth="1"/>
    <col min="8206" max="8206" width="9.140625" style="36"/>
    <col min="8207" max="8217" width="12.85546875" style="36" customWidth="1"/>
    <col min="8218" max="8218" width="16.5703125" style="36" customWidth="1"/>
    <col min="8219" max="8221" width="12.85546875" style="36" customWidth="1"/>
    <col min="8222" max="8222" width="17" style="36" customWidth="1"/>
    <col min="8223" max="8440" width="9.140625" style="36"/>
    <col min="8441" max="8441" width="12.5703125" style="36" customWidth="1"/>
    <col min="8442" max="8442" width="8.5703125" style="36" customWidth="1"/>
    <col min="8443" max="8443" width="33.42578125" style="36" customWidth="1"/>
    <col min="8444" max="8444" width="14.42578125" style="36" customWidth="1"/>
    <col min="8445" max="8445" width="16.85546875" style="36" customWidth="1"/>
    <col min="8446" max="8455" width="14.42578125" style="36" customWidth="1"/>
    <col min="8456" max="8456" width="17" style="36" customWidth="1"/>
    <col min="8457" max="8457" width="17.28515625" style="36" customWidth="1"/>
    <col min="8458" max="8458" width="14.42578125" style="36" customWidth="1"/>
    <col min="8459" max="8459" width="11.5703125" style="36" customWidth="1"/>
    <col min="8460" max="8461" width="14.42578125" style="36" customWidth="1"/>
    <col min="8462" max="8462" width="9.140625" style="36"/>
    <col min="8463" max="8473" width="12.85546875" style="36" customWidth="1"/>
    <col min="8474" max="8474" width="16.5703125" style="36" customWidth="1"/>
    <col min="8475" max="8477" width="12.85546875" style="36" customWidth="1"/>
    <col min="8478" max="8478" width="17" style="36" customWidth="1"/>
    <col min="8479" max="8696" width="9.140625" style="36"/>
    <col min="8697" max="8697" width="12.5703125" style="36" customWidth="1"/>
    <col min="8698" max="8698" width="8.5703125" style="36" customWidth="1"/>
    <col min="8699" max="8699" width="33.42578125" style="36" customWidth="1"/>
    <col min="8700" max="8700" width="14.42578125" style="36" customWidth="1"/>
    <col min="8701" max="8701" width="16.85546875" style="36" customWidth="1"/>
    <col min="8702" max="8711" width="14.42578125" style="36" customWidth="1"/>
    <col min="8712" max="8712" width="17" style="36" customWidth="1"/>
    <col min="8713" max="8713" width="17.28515625" style="36" customWidth="1"/>
    <col min="8714" max="8714" width="14.42578125" style="36" customWidth="1"/>
    <col min="8715" max="8715" width="11.5703125" style="36" customWidth="1"/>
    <col min="8716" max="8717" width="14.42578125" style="36" customWidth="1"/>
    <col min="8718" max="8718" width="9.140625" style="36"/>
    <col min="8719" max="8729" width="12.85546875" style="36" customWidth="1"/>
    <col min="8730" max="8730" width="16.5703125" style="36" customWidth="1"/>
    <col min="8731" max="8733" width="12.85546875" style="36" customWidth="1"/>
    <col min="8734" max="8734" width="17" style="36" customWidth="1"/>
    <col min="8735" max="8952" width="9.140625" style="36"/>
    <col min="8953" max="8953" width="12.5703125" style="36" customWidth="1"/>
    <col min="8954" max="8954" width="8.5703125" style="36" customWidth="1"/>
    <col min="8955" max="8955" width="33.42578125" style="36" customWidth="1"/>
    <col min="8956" max="8956" width="14.42578125" style="36" customWidth="1"/>
    <col min="8957" max="8957" width="16.85546875" style="36" customWidth="1"/>
    <col min="8958" max="8967" width="14.42578125" style="36" customWidth="1"/>
    <col min="8968" max="8968" width="17" style="36" customWidth="1"/>
    <col min="8969" max="8969" width="17.28515625" style="36" customWidth="1"/>
    <col min="8970" max="8970" width="14.42578125" style="36" customWidth="1"/>
    <col min="8971" max="8971" width="11.5703125" style="36" customWidth="1"/>
    <col min="8972" max="8973" width="14.42578125" style="36" customWidth="1"/>
    <col min="8974" max="8974" width="9.140625" style="36"/>
    <col min="8975" max="8985" width="12.85546875" style="36" customWidth="1"/>
    <col min="8986" max="8986" width="16.5703125" style="36" customWidth="1"/>
    <col min="8987" max="8989" width="12.85546875" style="36" customWidth="1"/>
    <col min="8990" max="8990" width="17" style="36" customWidth="1"/>
    <col min="8991" max="9208" width="9.140625" style="36"/>
    <col min="9209" max="9209" width="12.5703125" style="36" customWidth="1"/>
    <col min="9210" max="9210" width="8.5703125" style="36" customWidth="1"/>
    <col min="9211" max="9211" width="33.42578125" style="36" customWidth="1"/>
    <col min="9212" max="9212" width="14.42578125" style="36" customWidth="1"/>
    <col min="9213" max="9213" width="16.85546875" style="36" customWidth="1"/>
    <col min="9214" max="9223" width="14.42578125" style="36" customWidth="1"/>
    <col min="9224" max="9224" width="17" style="36" customWidth="1"/>
    <col min="9225" max="9225" width="17.28515625" style="36" customWidth="1"/>
    <col min="9226" max="9226" width="14.42578125" style="36" customWidth="1"/>
    <col min="9227" max="9227" width="11.5703125" style="36" customWidth="1"/>
    <col min="9228" max="9229" width="14.42578125" style="36" customWidth="1"/>
    <col min="9230" max="9230" width="9.140625" style="36"/>
    <col min="9231" max="9241" width="12.85546875" style="36" customWidth="1"/>
    <col min="9242" max="9242" width="16.5703125" style="36" customWidth="1"/>
    <col min="9243" max="9245" width="12.85546875" style="36" customWidth="1"/>
    <col min="9246" max="9246" width="17" style="36" customWidth="1"/>
    <col min="9247" max="9464" width="9.140625" style="36"/>
    <col min="9465" max="9465" width="12.5703125" style="36" customWidth="1"/>
    <col min="9466" max="9466" width="8.5703125" style="36" customWidth="1"/>
    <col min="9467" max="9467" width="33.42578125" style="36" customWidth="1"/>
    <col min="9468" max="9468" width="14.42578125" style="36" customWidth="1"/>
    <col min="9469" max="9469" width="16.85546875" style="36" customWidth="1"/>
    <col min="9470" max="9479" width="14.42578125" style="36" customWidth="1"/>
    <col min="9480" max="9480" width="17" style="36" customWidth="1"/>
    <col min="9481" max="9481" width="17.28515625" style="36" customWidth="1"/>
    <col min="9482" max="9482" width="14.42578125" style="36" customWidth="1"/>
    <col min="9483" max="9483" width="11.5703125" style="36" customWidth="1"/>
    <col min="9484" max="9485" width="14.42578125" style="36" customWidth="1"/>
    <col min="9486" max="9486" width="9.140625" style="36"/>
    <col min="9487" max="9497" width="12.85546875" style="36" customWidth="1"/>
    <col min="9498" max="9498" width="16.5703125" style="36" customWidth="1"/>
    <col min="9499" max="9501" width="12.85546875" style="36" customWidth="1"/>
    <col min="9502" max="9502" width="17" style="36" customWidth="1"/>
    <col min="9503" max="9720" width="9.140625" style="36"/>
    <col min="9721" max="9721" width="12.5703125" style="36" customWidth="1"/>
    <col min="9722" max="9722" width="8.5703125" style="36" customWidth="1"/>
    <col min="9723" max="9723" width="33.42578125" style="36" customWidth="1"/>
    <col min="9724" max="9724" width="14.42578125" style="36" customWidth="1"/>
    <col min="9725" max="9725" width="16.85546875" style="36" customWidth="1"/>
    <col min="9726" max="9735" width="14.42578125" style="36" customWidth="1"/>
    <col min="9736" max="9736" width="17" style="36" customWidth="1"/>
    <col min="9737" max="9737" width="17.28515625" style="36" customWidth="1"/>
    <col min="9738" max="9738" width="14.42578125" style="36" customWidth="1"/>
    <col min="9739" max="9739" width="11.5703125" style="36" customWidth="1"/>
    <col min="9740" max="9741" width="14.42578125" style="36" customWidth="1"/>
    <col min="9742" max="9742" width="9.140625" style="36"/>
    <col min="9743" max="9753" width="12.85546875" style="36" customWidth="1"/>
    <col min="9754" max="9754" width="16.5703125" style="36" customWidth="1"/>
    <col min="9755" max="9757" width="12.85546875" style="36" customWidth="1"/>
    <col min="9758" max="9758" width="17" style="36" customWidth="1"/>
    <col min="9759" max="9976" width="9.140625" style="36"/>
    <col min="9977" max="9977" width="12.5703125" style="36" customWidth="1"/>
    <col min="9978" max="9978" width="8.5703125" style="36" customWidth="1"/>
    <col min="9979" max="9979" width="33.42578125" style="36" customWidth="1"/>
    <col min="9980" max="9980" width="14.42578125" style="36" customWidth="1"/>
    <col min="9981" max="9981" width="16.85546875" style="36" customWidth="1"/>
    <col min="9982" max="9991" width="14.42578125" style="36" customWidth="1"/>
    <col min="9992" max="9992" width="17" style="36" customWidth="1"/>
    <col min="9993" max="9993" width="17.28515625" style="36" customWidth="1"/>
    <col min="9994" max="9994" width="14.42578125" style="36" customWidth="1"/>
    <col min="9995" max="9995" width="11.5703125" style="36" customWidth="1"/>
    <col min="9996" max="9997" width="14.42578125" style="36" customWidth="1"/>
    <col min="9998" max="9998" width="9.140625" style="36"/>
    <col min="9999" max="10009" width="12.85546875" style="36" customWidth="1"/>
    <col min="10010" max="10010" width="16.5703125" style="36" customWidth="1"/>
    <col min="10011" max="10013" width="12.85546875" style="36" customWidth="1"/>
    <col min="10014" max="10014" width="17" style="36" customWidth="1"/>
    <col min="10015" max="10232" width="9.140625" style="36"/>
    <col min="10233" max="10233" width="12.5703125" style="36" customWidth="1"/>
    <col min="10234" max="10234" width="8.5703125" style="36" customWidth="1"/>
    <col min="10235" max="10235" width="33.42578125" style="36" customWidth="1"/>
    <col min="10236" max="10236" width="14.42578125" style="36" customWidth="1"/>
    <col min="10237" max="10237" width="16.85546875" style="36" customWidth="1"/>
    <col min="10238" max="10247" width="14.42578125" style="36" customWidth="1"/>
    <col min="10248" max="10248" width="17" style="36" customWidth="1"/>
    <col min="10249" max="10249" width="17.28515625" style="36" customWidth="1"/>
    <col min="10250" max="10250" width="14.42578125" style="36" customWidth="1"/>
    <col min="10251" max="10251" width="11.5703125" style="36" customWidth="1"/>
    <col min="10252" max="10253" width="14.42578125" style="36" customWidth="1"/>
    <col min="10254" max="10254" width="9.140625" style="36"/>
    <col min="10255" max="10265" width="12.85546875" style="36" customWidth="1"/>
    <col min="10266" max="10266" width="16.5703125" style="36" customWidth="1"/>
    <col min="10267" max="10269" width="12.85546875" style="36" customWidth="1"/>
    <col min="10270" max="10270" width="17" style="36" customWidth="1"/>
    <col min="10271" max="10488" width="9.140625" style="36"/>
    <col min="10489" max="10489" width="12.5703125" style="36" customWidth="1"/>
    <col min="10490" max="10490" width="8.5703125" style="36" customWidth="1"/>
    <col min="10491" max="10491" width="33.42578125" style="36" customWidth="1"/>
    <col min="10492" max="10492" width="14.42578125" style="36" customWidth="1"/>
    <col min="10493" max="10493" width="16.85546875" style="36" customWidth="1"/>
    <col min="10494" max="10503" width="14.42578125" style="36" customWidth="1"/>
    <col min="10504" max="10504" width="17" style="36" customWidth="1"/>
    <col min="10505" max="10505" width="17.28515625" style="36" customWidth="1"/>
    <col min="10506" max="10506" width="14.42578125" style="36" customWidth="1"/>
    <col min="10507" max="10507" width="11.5703125" style="36" customWidth="1"/>
    <col min="10508" max="10509" width="14.42578125" style="36" customWidth="1"/>
    <col min="10510" max="10510" width="9.140625" style="36"/>
    <col min="10511" max="10521" width="12.85546875" style="36" customWidth="1"/>
    <col min="10522" max="10522" width="16.5703125" style="36" customWidth="1"/>
    <col min="10523" max="10525" width="12.85546875" style="36" customWidth="1"/>
    <col min="10526" max="10526" width="17" style="36" customWidth="1"/>
    <col min="10527" max="10744" width="9.140625" style="36"/>
    <col min="10745" max="10745" width="12.5703125" style="36" customWidth="1"/>
    <col min="10746" max="10746" width="8.5703125" style="36" customWidth="1"/>
    <col min="10747" max="10747" width="33.42578125" style="36" customWidth="1"/>
    <col min="10748" max="10748" width="14.42578125" style="36" customWidth="1"/>
    <col min="10749" max="10749" width="16.85546875" style="36" customWidth="1"/>
    <col min="10750" max="10759" width="14.42578125" style="36" customWidth="1"/>
    <col min="10760" max="10760" width="17" style="36" customWidth="1"/>
    <col min="10761" max="10761" width="17.28515625" style="36" customWidth="1"/>
    <col min="10762" max="10762" width="14.42578125" style="36" customWidth="1"/>
    <col min="10763" max="10763" width="11.5703125" style="36" customWidth="1"/>
    <col min="10764" max="10765" width="14.42578125" style="36" customWidth="1"/>
    <col min="10766" max="10766" width="9.140625" style="36"/>
    <col min="10767" max="10777" width="12.85546875" style="36" customWidth="1"/>
    <col min="10778" max="10778" width="16.5703125" style="36" customWidth="1"/>
    <col min="10779" max="10781" width="12.85546875" style="36" customWidth="1"/>
    <col min="10782" max="10782" width="17" style="36" customWidth="1"/>
    <col min="10783" max="11000" width="9.140625" style="36"/>
    <col min="11001" max="11001" width="12.5703125" style="36" customWidth="1"/>
    <col min="11002" max="11002" width="8.5703125" style="36" customWidth="1"/>
    <col min="11003" max="11003" width="33.42578125" style="36" customWidth="1"/>
    <col min="11004" max="11004" width="14.42578125" style="36" customWidth="1"/>
    <col min="11005" max="11005" width="16.85546875" style="36" customWidth="1"/>
    <col min="11006" max="11015" width="14.42578125" style="36" customWidth="1"/>
    <col min="11016" max="11016" width="17" style="36" customWidth="1"/>
    <col min="11017" max="11017" width="17.28515625" style="36" customWidth="1"/>
    <col min="11018" max="11018" width="14.42578125" style="36" customWidth="1"/>
    <col min="11019" max="11019" width="11.5703125" style="36" customWidth="1"/>
    <col min="11020" max="11021" width="14.42578125" style="36" customWidth="1"/>
    <col min="11022" max="11022" width="9.140625" style="36"/>
    <col min="11023" max="11033" width="12.85546875" style="36" customWidth="1"/>
    <col min="11034" max="11034" width="16.5703125" style="36" customWidth="1"/>
    <col min="11035" max="11037" width="12.85546875" style="36" customWidth="1"/>
    <col min="11038" max="11038" width="17" style="36" customWidth="1"/>
    <col min="11039" max="11256" width="9.140625" style="36"/>
    <col min="11257" max="11257" width="12.5703125" style="36" customWidth="1"/>
    <col min="11258" max="11258" width="8.5703125" style="36" customWidth="1"/>
    <col min="11259" max="11259" width="33.42578125" style="36" customWidth="1"/>
    <col min="11260" max="11260" width="14.42578125" style="36" customWidth="1"/>
    <col min="11261" max="11261" width="16.85546875" style="36" customWidth="1"/>
    <col min="11262" max="11271" width="14.42578125" style="36" customWidth="1"/>
    <col min="11272" max="11272" width="17" style="36" customWidth="1"/>
    <col min="11273" max="11273" width="17.28515625" style="36" customWidth="1"/>
    <col min="11274" max="11274" width="14.42578125" style="36" customWidth="1"/>
    <col min="11275" max="11275" width="11.5703125" style="36" customWidth="1"/>
    <col min="11276" max="11277" width="14.42578125" style="36" customWidth="1"/>
    <col min="11278" max="11278" width="9.140625" style="36"/>
    <col min="11279" max="11289" width="12.85546875" style="36" customWidth="1"/>
    <col min="11290" max="11290" width="16.5703125" style="36" customWidth="1"/>
    <col min="11291" max="11293" width="12.85546875" style="36" customWidth="1"/>
    <col min="11294" max="11294" width="17" style="36" customWidth="1"/>
    <col min="11295" max="11512" width="9.140625" style="36"/>
    <col min="11513" max="11513" width="12.5703125" style="36" customWidth="1"/>
    <col min="11514" max="11514" width="8.5703125" style="36" customWidth="1"/>
    <col min="11515" max="11515" width="33.42578125" style="36" customWidth="1"/>
    <col min="11516" max="11516" width="14.42578125" style="36" customWidth="1"/>
    <col min="11517" max="11517" width="16.85546875" style="36" customWidth="1"/>
    <col min="11518" max="11527" width="14.42578125" style="36" customWidth="1"/>
    <col min="11528" max="11528" width="17" style="36" customWidth="1"/>
    <col min="11529" max="11529" width="17.28515625" style="36" customWidth="1"/>
    <col min="11530" max="11530" width="14.42578125" style="36" customWidth="1"/>
    <col min="11531" max="11531" width="11.5703125" style="36" customWidth="1"/>
    <col min="11532" max="11533" width="14.42578125" style="36" customWidth="1"/>
    <col min="11534" max="11534" width="9.140625" style="36"/>
    <col min="11535" max="11545" width="12.85546875" style="36" customWidth="1"/>
    <col min="11546" max="11546" width="16.5703125" style="36" customWidth="1"/>
    <col min="11547" max="11549" width="12.85546875" style="36" customWidth="1"/>
    <col min="11550" max="11550" width="17" style="36" customWidth="1"/>
    <col min="11551" max="11768" width="9.140625" style="36"/>
    <col min="11769" max="11769" width="12.5703125" style="36" customWidth="1"/>
    <col min="11770" max="11770" width="8.5703125" style="36" customWidth="1"/>
    <col min="11771" max="11771" width="33.42578125" style="36" customWidth="1"/>
    <col min="11772" max="11772" width="14.42578125" style="36" customWidth="1"/>
    <col min="11773" max="11773" width="16.85546875" style="36" customWidth="1"/>
    <col min="11774" max="11783" width="14.42578125" style="36" customWidth="1"/>
    <col min="11784" max="11784" width="17" style="36" customWidth="1"/>
    <col min="11785" max="11785" width="17.28515625" style="36" customWidth="1"/>
    <col min="11786" max="11786" width="14.42578125" style="36" customWidth="1"/>
    <col min="11787" max="11787" width="11.5703125" style="36" customWidth="1"/>
    <col min="11788" max="11789" width="14.42578125" style="36" customWidth="1"/>
    <col min="11790" max="11790" width="9.140625" style="36"/>
    <col min="11791" max="11801" width="12.85546875" style="36" customWidth="1"/>
    <col min="11802" max="11802" width="16.5703125" style="36" customWidth="1"/>
    <col min="11803" max="11805" width="12.85546875" style="36" customWidth="1"/>
    <col min="11806" max="11806" width="17" style="36" customWidth="1"/>
    <col min="11807" max="12024" width="9.140625" style="36"/>
    <col min="12025" max="12025" width="12.5703125" style="36" customWidth="1"/>
    <col min="12026" max="12026" width="8.5703125" style="36" customWidth="1"/>
    <col min="12027" max="12027" width="33.42578125" style="36" customWidth="1"/>
    <col min="12028" max="12028" width="14.42578125" style="36" customWidth="1"/>
    <col min="12029" max="12029" width="16.85546875" style="36" customWidth="1"/>
    <col min="12030" max="12039" width="14.42578125" style="36" customWidth="1"/>
    <col min="12040" max="12040" width="17" style="36" customWidth="1"/>
    <col min="12041" max="12041" width="17.28515625" style="36" customWidth="1"/>
    <col min="12042" max="12042" width="14.42578125" style="36" customWidth="1"/>
    <col min="12043" max="12043" width="11.5703125" style="36" customWidth="1"/>
    <col min="12044" max="12045" width="14.42578125" style="36" customWidth="1"/>
    <col min="12046" max="12046" width="9.140625" style="36"/>
    <col min="12047" max="12057" width="12.85546875" style="36" customWidth="1"/>
    <col min="12058" max="12058" width="16.5703125" style="36" customWidth="1"/>
    <col min="12059" max="12061" width="12.85546875" style="36" customWidth="1"/>
    <col min="12062" max="12062" width="17" style="36" customWidth="1"/>
    <col min="12063" max="12280" width="9.140625" style="36"/>
    <col min="12281" max="12281" width="12.5703125" style="36" customWidth="1"/>
    <col min="12282" max="12282" width="8.5703125" style="36" customWidth="1"/>
    <col min="12283" max="12283" width="33.42578125" style="36" customWidth="1"/>
    <col min="12284" max="12284" width="14.42578125" style="36" customWidth="1"/>
    <col min="12285" max="12285" width="16.85546875" style="36" customWidth="1"/>
    <col min="12286" max="12295" width="14.42578125" style="36" customWidth="1"/>
    <col min="12296" max="12296" width="17" style="36" customWidth="1"/>
    <col min="12297" max="12297" width="17.28515625" style="36" customWidth="1"/>
    <col min="12298" max="12298" width="14.42578125" style="36" customWidth="1"/>
    <col min="12299" max="12299" width="11.5703125" style="36" customWidth="1"/>
    <col min="12300" max="12301" width="14.42578125" style="36" customWidth="1"/>
    <col min="12302" max="12302" width="9.140625" style="36"/>
    <col min="12303" max="12313" width="12.85546875" style="36" customWidth="1"/>
    <col min="12314" max="12314" width="16.5703125" style="36" customWidth="1"/>
    <col min="12315" max="12317" width="12.85546875" style="36" customWidth="1"/>
    <col min="12318" max="12318" width="17" style="36" customWidth="1"/>
    <col min="12319" max="12536" width="9.140625" style="36"/>
    <col min="12537" max="12537" width="12.5703125" style="36" customWidth="1"/>
    <col min="12538" max="12538" width="8.5703125" style="36" customWidth="1"/>
    <col min="12539" max="12539" width="33.42578125" style="36" customWidth="1"/>
    <col min="12540" max="12540" width="14.42578125" style="36" customWidth="1"/>
    <col min="12541" max="12541" width="16.85546875" style="36" customWidth="1"/>
    <col min="12542" max="12551" width="14.42578125" style="36" customWidth="1"/>
    <col min="12552" max="12552" width="17" style="36" customWidth="1"/>
    <col min="12553" max="12553" width="17.28515625" style="36" customWidth="1"/>
    <col min="12554" max="12554" width="14.42578125" style="36" customWidth="1"/>
    <col min="12555" max="12555" width="11.5703125" style="36" customWidth="1"/>
    <col min="12556" max="12557" width="14.42578125" style="36" customWidth="1"/>
    <col min="12558" max="12558" width="9.140625" style="36"/>
    <col min="12559" max="12569" width="12.85546875" style="36" customWidth="1"/>
    <col min="12570" max="12570" width="16.5703125" style="36" customWidth="1"/>
    <col min="12571" max="12573" width="12.85546875" style="36" customWidth="1"/>
    <col min="12574" max="12574" width="17" style="36" customWidth="1"/>
    <col min="12575" max="12792" width="9.140625" style="36"/>
    <col min="12793" max="12793" width="12.5703125" style="36" customWidth="1"/>
    <col min="12794" max="12794" width="8.5703125" style="36" customWidth="1"/>
    <col min="12795" max="12795" width="33.42578125" style="36" customWidth="1"/>
    <col min="12796" max="12796" width="14.42578125" style="36" customWidth="1"/>
    <col min="12797" max="12797" width="16.85546875" style="36" customWidth="1"/>
    <col min="12798" max="12807" width="14.42578125" style="36" customWidth="1"/>
    <col min="12808" max="12808" width="17" style="36" customWidth="1"/>
    <col min="12809" max="12809" width="17.28515625" style="36" customWidth="1"/>
    <col min="12810" max="12810" width="14.42578125" style="36" customWidth="1"/>
    <col min="12811" max="12811" width="11.5703125" style="36" customWidth="1"/>
    <col min="12812" max="12813" width="14.42578125" style="36" customWidth="1"/>
    <col min="12814" max="12814" width="9.140625" style="36"/>
    <col min="12815" max="12825" width="12.85546875" style="36" customWidth="1"/>
    <col min="12826" max="12826" width="16.5703125" style="36" customWidth="1"/>
    <col min="12827" max="12829" width="12.85546875" style="36" customWidth="1"/>
    <col min="12830" max="12830" width="17" style="36" customWidth="1"/>
    <col min="12831" max="13048" width="9.140625" style="36"/>
    <col min="13049" max="13049" width="12.5703125" style="36" customWidth="1"/>
    <col min="13050" max="13050" width="8.5703125" style="36" customWidth="1"/>
    <col min="13051" max="13051" width="33.42578125" style="36" customWidth="1"/>
    <col min="13052" max="13052" width="14.42578125" style="36" customWidth="1"/>
    <col min="13053" max="13053" width="16.85546875" style="36" customWidth="1"/>
    <col min="13054" max="13063" width="14.42578125" style="36" customWidth="1"/>
    <col min="13064" max="13064" width="17" style="36" customWidth="1"/>
    <col min="13065" max="13065" width="17.28515625" style="36" customWidth="1"/>
    <col min="13066" max="13066" width="14.42578125" style="36" customWidth="1"/>
    <col min="13067" max="13067" width="11.5703125" style="36" customWidth="1"/>
    <col min="13068" max="13069" width="14.42578125" style="36" customWidth="1"/>
    <col min="13070" max="13070" width="9.140625" style="36"/>
    <col min="13071" max="13081" width="12.85546875" style="36" customWidth="1"/>
    <col min="13082" max="13082" width="16.5703125" style="36" customWidth="1"/>
    <col min="13083" max="13085" width="12.85546875" style="36" customWidth="1"/>
    <col min="13086" max="13086" width="17" style="36" customWidth="1"/>
    <col min="13087" max="13304" width="9.140625" style="36"/>
    <col min="13305" max="13305" width="12.5703125" style="36" customWidth="1"/>
    <col min="13306" max="13306" width="8.5703125" style="36" customWidth="1"/>
    <col min="13307" max="13307" width="33.42578125" style="36" customWidth="1"/>
    <col min="13308" max="13308" width="14.42578125" style="36" customWidth="1"/>
    <col min="13309" max="13309" width="16.85546875" style="36" customWidth="1"/>
    <col min="13310" max="13319" width="14.42578125" style="36" customWidth="1"/>
    <col min="13320" max="13320" width="17" style="36" customWidth="1"/>
    <col min="13321" max="13321" width="17.28515625" style="36" customWidth="1"/>
    <col min="13322" max="13322" width="14.42578125" style="36" customWidth="1"/>
    <col min="13323" max="13323" width="11.5703125" style="36" customWidth="1"/>
    <col min="13324" max="13325" width="14.42578125" style="36" customWidth="1"/>
    <col min="13326" max="13326" width="9.140625" style="36"/>
    <col min="13327" max="13337" width="12.85546875" style="36" customWidth="1"/>
    <col min="13338" max="13338" width="16.5703125" style="36" customWidth="1"/>
    <col min="13339" max="13341" width="12.85546875" style="36" customWidth="1"/>
    <col min="13342" max="13342" width="17" style="36" customWidth="1"/>
    <col min="13343" max="13560" width="9.140625" style="36"/>
    <col min="13561" max="13561" width="12.5703125" style="36" customWidth="1"/>
    <col min="13562" max="13562" width="8.5703125" style="36" customWidth="1"/>
    <col min="13563" max="13563" width="33.42578125" style="36" customWidth="1"/>
    <col min="13564" max="13564" width="14.42578125" style="36" customWidth="1"/>
    <col min="13565" max="13565" width="16.85546875" style="36" customWidth="1"/>
    <col min="13566" max="13575" width="14.42578125" style="36" customWidth="1"/>
    <col min="13576" max="13576" width="17" style="36" customWidth="1"/>
    <col min="13577" max="13577" width="17.28515625" style="36" customWidth="1"/>
    <col min="13578" max="13578" width="14.42578125" style="36" customWidth="1"/>
    <col min="13579" max="13579" width="11.5703125" style="36" customWidth="1"/>
    <col min="13580" max="13581" width="14.42578125" style="36" customWidth="1"/>
    <col min="13582" max="13582" width="9.140625" style="36"/>
    <col min="13583" max="13593" width="12.85546875" style="36" customWidth="1"/>
    <col min="13594" max="13594" width="16.5703125" style="36" customWidth="1"/>
    <col min="13595" max="13597" width="12.85546875" style="36" customWidth="1"/>
    <col min="13598" max="13598" width="17" style="36" customWidth="1"/>
    <col min="13599" max="13816" width="9.140625" style="36"/>
    <col min="13817" max="13817" width="12.5703125" style="36" customWidth="1"/>
    <col min="13818" max="13818" width="8.5703125" style="36" customWidth="1"/>
    <col min="13819" max="13819" width="33.42578125" style="36" customWidth="1"/>
    <col min="13820" max="13820" width="14.42578125" style="36" customWidth="1"/>
    <col min="13821" max="13821" width="16.85546875" style="36" customWidth="1"/>
    <col min="13822" max="13831" width="14.42578125" style="36" customWidth="1"/>
    <col min="13832" max="13832" width="17" style="36" customWidth="1"/>
    <col min="13833" max="13833" width="17.28515625" style="36" customWidth="1"/>
    <col min="13834" max="13834" width="14.42578125" style="36" customWidth="1"/>
    <col min="13835" max="13835" width="11.5703125" style="36" customWidth="1"/>
    <col min="13836" max="13837" width="14.42578125" style="36" customWidth="1"/>
    <col min="13838" max="13838" width="9.140625" style="36"/>
    <col min="13839" max="13849" width="12.85546875" style="36" customWidth="1"/>
    <col min="13850" max="13850" width="16.5703125" style="36" customWidth="1"/>
    <col min="13851" max="13853" width="12.85546875" style="36" customWidth="1"/>
    <col min="13854" max="13854" width="17" style="36" customWidth="1"/>
    <col min="13855" max="14072" width="9.140625" style="36"/>
    <col min="14073" max="14073" width="12.5703125" style="36" customWidth="1"/>
    <col min="14074" max="14074" width="8.5703125" style="36" customWidth="1"/>
    <col min="14075" max="14075" width="33.42578125" style="36" customWidth="1"/>
    <col min="14076" max="14076" width="14.42578125" style="36" customWidth="1"/>
    <col min="14077" max="14077" width="16.85546875" style="36" customWidth="1"/>
    <col min="14078" max="14087" width="14.42578125" style="36" customWidth="1"/>
    <col min="14088" max="14088" width="17" style="36" customWidth="1"/>
    <col min="14089" max="14089" width="17.28515625" style="36" customWidth="1"/>
    <col min="14090" max="14090" width="14.42578125" style="36" customWidth="1"/>
    <col min="14091" max="14091" width="11.5703125" style="36" customWidth="1"/>
    <col min="14092" max="14093" width="14.42578125" style="36" customWidth="1"/>
    <col min="14094" max="14094" width="9.140625" style="36"/>
    <col min="14095" max="14105" width="12.85546875" style="36" customWidth="1"/>
    <col min="14106" max="14106" width="16.5703125" style="36" customWidth="1"/>
    <col min="14107" max="14109" width="12.85546875" style="36" customWidth="1"/>
    <col min="14110" max="14110" width="17" style="36" customWidth="1"/>
    <col min="14111" max="14328" width="9.140625" style="36"/>
    <col min="14329" max="14329" width="12.5703125" style="36" customWidth="1"/>
    <col min="14330" max="14330" width="8.5703125" style="36" customWidth="1"/>
    <col min="14331" max="14331" width="33.42578125" style="36" customWidth="1"/>
    <col min="14332" max="14332" width="14.42578125" style="36" customWidth="1"/>
    <col min="14333" max="14333" width="16.85546875" style="36" customWidth="1"/>
    <col min="14334" max="14343" width="14.42578125" style="36" customWidth="1"/>
    <col min="14344" max="14344" width="17" style="36" customWidth="1"/>
    <col min="14345" max="14345" width="17.28515625" style="36" customWidth="1"/>
    <col min="14346" max="14346" width="14.42578125" style="36" customWidth="1"/>
    <col min="14347" max="14347" width="11.5703125" style="36" customWidth="1"/>
    <col min="14348" max="14349" width="14.42578125" style="36" customWidth="1"/>
    <col min="14350" max="14350" width="9.140625" style="36"/>
    <col min="14351" max="14361" width="12.85546875" style="36" customWidth="1"/>
    <col min="14362" max="14362" width="16.5703125" style="36" customWidth="1"/>
    <col min="14363" max="14365" width="12.85546875" style="36" customWidth="1"/>
    <col min="14366" max="14366" width="17" style="36" customWidth="1"/>
    <col min="14367" max="14584" width="9.140625" style="36"/>
    <col min="14585" max="14585" width="12.5703125" style="36" customWidth="1"/>
    <col min="14586" max="14586" width="8.5703125" style="36" customWidth="1"/>
    <col min="14587" max="14587" width="33.42578125" style="36" customWidth="1"/>
    <col min="14588" max="14588" width="14.42578125" style="36" customWidth="1"/>
    <col min="14589" max="14589" width="16.85546875" style="36" customWidth="1"/>
    <col min="14590" max="14599" width="14.42578125" style="36" customWidth="1"/>
    <col min="14600" max="14600" width="17" style="36" customWidth="1"/>
    <col min="14601" max="14601" width="17.28515625" style="36" customWidth="1"/>
    <col min="14602" max="14602" width="14.42578125" style="36" customWidth="1"/>
    <col min="14603" max="14603" width="11.5703125" style="36" customWidth="1"/>
    <col min="14604" max="14605" width="14.42578125" style="36" customWidth="1"/>
    <col min="14606" max="14606" width="9.140625" style="36"/>
    <col min="14607" max="14617" width="12.85546875" style="36" customWidth="1"/>
    <col min="14618" max="14618" width="16.5703125" style="36" customWidth="1"/>
    <col min="14619" max="14621" width="12.85546875" style="36" customWidth="1"/>
    <col min="14622" max="14622" width="17" style="36" customWidth="1"/>
    <col min="14623" max="14840" width="9.140625" style="36"/>
    <col min="14841" max="14841" width="12.5703125" style="36" customWidth="1"/>
    <col min="14842" max="14842" width="8.5703125" style="36" customWidth="1"/>
    <col min="14843" max="14843" width="33.42578125" style="36" customWidth="1"/>
    <col min="14844" max="14844" width="14.42578125" style="36" customWidth="1"/>
    <col min="14845" max="14845" width="16.85546875" style="36" customWidth="1"/>
    <col min="14846" max="14855" width="14.42578125" style="36" customWidth="1"/>
    <col min="14856" max="14856" width="17" style="36" customWidth="1"/>
    <col min="14857" max="14857" width="17.28515625" style="36" customWidth="1"/>
    <col min="14858" max="14858" width="14.42578125" style="36" customWidth="1"/>
    <col min="14859" max="14859" width="11.5703125" style="36" customWidth="1"/>
    <col min="14860" max="14861" width="14.42578125" style="36" customWidth="1"/>
    <col min="14862" max="14862" width="9.140625" style="36"/>
    <col min="14863" max="14873" width="12.85546875" style="36" customWidth="1"/>
    <col min="14874" max="14874" width="16.5703125" style="36" customWidth="1"/>
    <col min="14875" max="14877" width="12.85546875" style="36" customWidth="1"/>
    <col min="14878" max="14878" width="17" style="36" customWidth="1"/>
    <col min="14879" max="15096" width="9.140625" style="36"/>
    <col min="15097" max="15097" width="12.5703125" style="36" customWidth="1"/>
    <col min="15098" max="15098" width="8.5703125" style="36" customWidth="1"/>
    <col min="15099" max="15099" width="33.42578125" style="36" customWidth="1"/>
    <col min="15100" max="15100" width="14.42578125" style="36" customWidth="1"/>
    <col min="15101" max="15101" width="16.85546875" style="36" customWidth="1"/>
    <col min="15102" max="15111" width="14.42578125" style="36" customWidth="1"/>
    <col min="15112" max="15112" width="17" style="36" customWidth="1"/>
    <col min="15113" max="15113" width="17.28515625" style="36" customWidth="1"/>
    <col min="15114" max="15114" width="14.42578125" style="36" customWidth="1"/>
    <col min="15115" max="15115" width="11.5703125" style="36" customWidth="1"/>
    <col min="15116" max="15117" width="14.42578125" style="36" customWidth="1"/>
    <col min="15118" max="15118" width="9.140625" style="36"/>
    <col min="15119" max="15129" width="12.85546875" style="36" customWidth="1"/>
    <col min="15130" max="15130" width="16.5703125" style="36" customWidth="1"/>
    <col min="15131" max="15133" width="12.85546875" style="36" customWidth="1"/>
    <col min="15134" max="15134" width="17" style="36" customWidth="1"/>
    <col min="15135" max="15352" width="9.140625" style="36"/>
    <col min="15353" max="15353" width="12.5703125" style="36" customWidth="1"/>
    <col min="15354" max="15354" width="8.5703125" style="36" customWidth="1"/>
    <col min="15355" max="15355" width="33.42578125" style="36" customWidth="1"/>
    <col min="15356" max="15356" width="14.42578125" style="36" customWidth="1"/>
    <col min="15357" max="15357" width="16.85546875" style="36" customWidth="1"/>
    <col min="15358" max="15367" width="14.42578125" style="36" customWidth="1"/>
    <col min="15368" max="15368" width="17" style="36" customWidth="1"/>
    <col min="15369" max="15369" width="17.28515625" style="36" customWidth="1"/>
    <col min="15370" max="15370" width="14.42578125" style="36" customWidth="1"/>
    <col min="15371" max="15371" width="11.5703125" style="36" customWidth="1"/>
    <col min="15372" max="15373" width="14.42578125" style="36" customWidth="1"/>
    <col min="15374" max="15374" width="9.140625" style="36"/>
    <col min="15375" max="15385" width="12.85546875" style="36" customWidth="1"/>
    <col min="15386" max="15386" width="16.5703125" style="36" customWidth="1"/>
    <col min="15387" max="15389" width="12.85546875" style="36" customWidth="1"/>
    <col min="15390" max="15390" width="17" style="36" customWidth="1"/>
    <col min="15391" max="15608" width="9.140625" style="36"/>
    <col min="15609" max="15609" width="12.5703125" style="36" customWidth="1"/>
    <col min="15610" max="15610" width="8.5703125" style="36" customWidth="1"/>
    <col min="15611" max="15611" width="33.42578125" style="36" customWidth="1"/>
    <col min="15612" max="15612" width="14.42578125" style="36" customWidth="1"/>
    <col min="15613" max="15613" width="16.85546875" style="36" customWidth="1"/>
    <col min="15614" max="15623" width="14.42578125" style="36" customWidth="1"/>
    <col min="15624" max="15624" width="17" style="36" customWidth="1"/>
    <col min="15625" max="15625" width="17.28515625" style="36" customWidth="1"/>
    <col min="15626" max="15626" width="14.42578125" style="36" customWidth="1"/>
    <col min="15627" max="15627" width="11.5703125" style="36" customWidth="1"/>
    <col min="15628" max="15629" width="14.42578125" style="36" customWidth="1"/>
    <col min="15630" max="15630" width="9.140625" style="36"/>
    <col min="15631" max="15641" width="12.85546875" style="36" customWidth="1"/>
    <col min="15642" max="15642" width="16.5703125" style="36" customWidth="1"/>
    <col min="15643" max="15645" width="12.85546875" style="36" customWidth="1"/>
    <col min="15646" max="15646" width="17" style="36" customWidth="1"/>
    <col min="15647" max="15864" width="9.140625" style="36"/>
    <col min="15865" max="15865" width="12.5703125" style="36" customWidth="1"/>
    <col min="15866" max="15866" width="8.5703125" style="36" customWidth="1"/>
    <col min="15867" max="15867" width="33.42578125" style="36" customWidth="1"/>
    <col min="15868" max="15868" width="14.42578125" style="36" customWidth="1"/>
    <col min="15869" max="15869" width="16.85546875" style="36" customWidth="1"/>
    <col min="15870" max="15879" width="14.42578125" style="36" customWidth="1"/>
    <col min="15880" max="15880" width="17" style="36" customWidth="1"/>
    <col min="15881" max="15881" width="17.28515625" style="36" customWidth="1"/>
    <col min="15882" max="15882" width="14.42578125" style="36" customWidth="1"/>
    <col min="15883" max="15883" width="11.5703125" style="36" customWidth="1"/>
    <col min="15884" max="15885" width="14.42578125" style="36" customWidth="1"/>
    <col min="15886" max="15886" width="9.140625" style="36"/>
    <col min="15887" max="15897" width="12.85546875" style="36" customWidth="1"/>
    <col min="15898" max="15898" width="16.5703125" style="36" customWidth="1"/>
    <col min="15899" max="15901" width="12.85546875" style="36" customWidth="1"/>
    <col min="15902" max="15902" width="17" style="36" customWidth="1"/>
    <col min="15903" max="16120" width="9.140625" style="36"/>
    <col min="16121" max="16121" width="12.5703125" style="36" customWidth="1"/>
    <col min="16122" max="16122" width="8.5703125" style="36" customWidth="1"/>
    <col min="16123" max="16123" width="33.42578125" style="36" customWidth="1"/>
    <col min="16124" max="16124" width="14.42578125" style="36" customWidth="1"/>
    <col min="16125" max="16125" width="16.85546875" style="36" customWidth="1"/>
    <col min="16126" max="16135" width="14.42578125" style="36" customWidth="1"/>
    <col min="16136" max="16136" width="17" style="36" customWidth="1"/>
    <col min="16137" max="16137" width="17.28515625" style="36" customWidth="1"/>
    <col min="16138" max="16138" width="14.42578125" style="36" customWidth="1"/>
    <col min="16139" max="16139" width="11.5703125" style="36" customWidth="1"/>
    <col min="16140" max="16141" width="14.42578125" style="36" customWidth="1"/>
    <col min="16142" max="16142" width="9.140625" style="36"/>
    <col min="16143" max="16153" width="12.85546875" style="36" customWidth="1"/>
    <col min="16154" max="16154" width="16.5703125" style="36" customWidth="1"/>
    <col min="16155" max="16157" width="12.85546875" style="36" customWidth="1"/>
    <col min="16158" max="16158" width="17" style="36" customWidth="1"/>
    <col min="16159" max="16384" width="9.140625" style="36"/>
  </cols>
  <sheetData>
    <row r="1" spans="2:17" ht="15" customHeight="1" x14ac:dyDescent="0.25">
      <c r="B1" s="358" t="s">
        <v>215</v>
      </c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Q1" s="36">
        <v>2021</v>
      </c>
    </row>
    <row r="2" spans="2:17" ht="15.75" thickBot="1" x14ac:dyDescent="0.3">
      <c r="J2" s="120"/>
      <c r="M2" s="121" t="s">
        <v>253</v>
      </c>
      <c r="N2" s="120" t="s">
        <v>155</v>
      </c>
      <c r="O2" s="120"/>
    </row>
    <row r="3" spans="2:17" ht="15" customHeight="1" x14ac:dyDescent="0.25">
      <c r="B3" s="359" t="s">
        <v>156</v>
      </c>
      <c r="C3" s="348" t="s">
        <v>44</v>
      </c>
      <c r="D3" s="359" t="s">
        <v>157</v>
      </c>
      <c r="E3" s="347"/>
      <c r="F3" s="347"/>
      <c r="G3" s="347" t="s">
        <v>158</v>
      </c>
      <c r="H3" s="347"/>
      <c r="I3" s="348"/>
      <c r="J3" s="359" t="s">
        <v>157</v>
      </c>
      <c r="K3" s="347"/>
      <c r="L3" s="347"/>
      <c r="M3" s="347" t="s">
        <v>158</v>
      </c>
      <c r="N3" s="347"/>
      <c r="O3" s="348"/>
    </row>
    <row r="4" spans="2:17" x14ac:dyDescent="0.25">
      <c r="B4" s="360"/>
      <c r="C4" s="361"/>
      <c r="D4" s="85">
        <v>2019</v>
      </c>
      <c r="E4" s="85">
        <v>2018</v>
      </c>
      <c r="F4" s="85">
        <v>2017</v>
      </c>
      <c r="G4" s="85">
        <v>2019</v>
      </c>
      <c r="H4" s="85">
        <v>2018</v>
      </c>
      <c r="I4" s="85">
        <v>2017</v>
      </c>
      <c r="J4" s="85">
        <v>2019</v>
      </c>
      <c r="K4" s="85">
        <v>2018</v>
      </c>
      <c r="L4" s="85">
        <v>2017</v>
      </c>
      <c r="M4" s="85">
        <v>2019</v>
      </c>
      <c r="N4" s="85">
        <v>2018</v>
      </c>
      <c r="O4" s="85">
        <v>2017</v>
      </c>
    </row>
    <row r="5" spans="2:17" ht="15" customHeight="1" x14ac:dyDescent="0.25">
      <c r="B5" s="335" t="s">
        <v>159</v>
      </c>
      <c r="C5" s="336"/>
      <c r="D5" s="337" t="s">
        <v>152</v>
      </c>
      <c r="E5" s="338"/>
      <c r="F5" s="338"/>
      <c r="G5" s="338"/>
      <c r="H5" s="338"/>
      <c r="I5" s="339"/>
      <c r="J5" s="458" t="s">
        <v>153</v>
      </c>
      <c r="K5" s="459"/>
      <c r="L5" s="459"/>
      <c r="M5" s="459"/>
      <c r="N5" s="459"/>
      <c r="O5" s="460"/>
    </row>
    <row r="6" spans="2:17" ht="45" customHeight="1" x14ac:dyDescent="0.25">
      <c r="B6" s="40" t="s">
        <v>6</v>
      </c>
      <c r="C6" s="41" t="s">
        <v>160</v>
      </c>
      <c r="D6" s="214">
        <v>64.63</v>
      </c>
      <c r="E6" s="201">
        <v>108.60000000000001</v>
      </c>
      <c r="F6" s="201">
        <v>549.91000000000008</v>
      </c>
      <c r="G6" s="201">
        <v>175.66000000000003</v>
      </c>
      <c r="H6" s="201">
        <v>294.37</v>
      </c>
      <c r="I6" s="203">
        <v>2465.52</v>
      </c>
      <c r="J6" s="200">
        <v>64.63</v>
      </c>
      <c r="K6" s="201">
        <v>108.60000000000001</v>
      </c>
      <c r="L6" s="201">
        <v>549.91000000000008</v>
      </c>
      <c r="M6" s="202">
        <v>175.66000000000003</v>
      </c>
      <c r="N6" s="201">
        <v>294.37</v>
      </c>
      <c r="O6" s="203">
        <v>2465.52</v>
      </c>
    </row>
    <row r="7" spans="2:17" x14ac:dyDescent="0.25">
      <c r="B7" s="40" t="s">
        <v>45</v>
      </c>
      <c r="C7" s="41" t="s">
        <v>46</v>
      </c>
      <c r="D7" s="205">
        <v>2.75</v>
      </c>
      <c r="E7" s="206">
        <v>4.62</v>
      </c>
      <c r="F7" s="206">
        <v>58.84</v>
      </c>
      <c r="G7" s="206">
        <v>7.48</v>
      </c>
      <c r="H7" s="206">
        <v>12.53</v>
      </c>
      <c r="I7" s="207">
        <v>263.82</v>
      </c>
      <c r="J7" s="217">
        <v>2.75</v>
      </c>
      <c r="K7" s="206">
        <v>4.62</v>
      </c>
      <c r="L7" s="206">
        <v>58.84</v>
      </c>
      <c r="M7" s="206">
        <v>7.48</v>
      </c>
      <c r="N7" s="206">
        <v>12.53</v>
      </c>
      <c r="O7" s="207">
        <v>263.82</v>
      </c>
    </row>
    <row r="8" spans="2:17" x14ac:dyDescent="0.25">
      <c r="B8" s="40" t="s">
        <v>47</v>
      </c>
      <c r="C8" s="41" t="s">
        <v>161</v>
      </c>
      <c r="D8" s="205">
        <v>0</v>
      </c>
      <c r="E8" s="206">
        <v>0</v>
      </c>
      <c r="F8" s="206">
        <v>0</v>
      </c>
      <c r="G8" s="206">
        <v>0</v>
      </c>
      <c r="H8" s="206">
        <v>0</v>
      </c>
      <c r="I8" s="207">
        <v>0</v>
      </c>
      <c r="J8" s="217">
        <v>0</v>
      </c>
      <c r="K8" s="206">
        <v>0</v>
      </c>
      <c r="L8" s="206">
        <v>0</v>
      </c>
      <c r="M8" s="206">
        <v>0</v>
      </c>
      <c r="N8" s="206">
        <v>0</v>
      </c>
      <c r="O8" s="207">
        <v>0</v>
      </c>
    </row>
    <row r="9" spans="2:17" x14ac:dyDescent="0.25">
      <c r="B9" s="40" t="s">
        <v>48</v>
      </c>
      <c r="C9" s="41" t="s">
        <v>49</v>
      </c>
      <c r="D9" s="205">
        <v>43.95</v>
      </c>
      <c r="E9" s="206">
        <v>73.84</v>
      </c>
      <c r="F9" s="206">
        <v>346.76</v>
      </c>
      <c r="G9" s="206">
        <v>119.43</v>
      </c>
      <c r="H9" s="206">
        <v>200.16</v>
      </c>
      <c r="I9" s="207">
        <v>1554.71</v>
      </c>
      <c r="J9" s="217">
        <v>43.95</v>
      </c>
      <c r="K9" s="206">
        <v>73.84</v>
      </c>
      <c r="L9" s="206">
        <v>346.76</v>
      </c>
      <c r="M9" s="206">
        <v>119.43</v>
      </c>
      <c r="N9" s="206">
        <v>200.16</v>
      </c>
      <c r="O9" s="207">
        <v>1554.71</v>
      </c>
    </row>
    <row r="10" spans="2:17" x14ac:dyDescent="0.25">
      <c r="B10" s="40" t="s">
        <v>50</v>
      </c>
      <c r="C10" s="41" t="s">
        <v>162</v>
      </c>
      <c r="D10" s="205">
        <v>13.36</v>
      </c>
      <c r="E10" s="206">
        <v>22.45</v>
      </c>
      <c r="F10" s="206">
        <v>105.42</v>
      </c>
      <c r="G10" s="206">
        <v>36.31</v>
      </c>
      <c r="H10" s="206">
        <v>60.85</v>
      </c>
      <c r="I10" s="207">
        <v>472.63</v>
      </c>
      <c r="J10" s="217">
        <v>13.36</v>
      </c>
      <c r="K10" s="206">
        <v>22.45</v>
      </c>
      <c r="L10" s="206">
        <v>105.42</v>
      </c>
      <c r="M10" s="206">
        <v>36.31</v>
      </c>
      <c r="N10" s="206">
        <v>60.85</v>
      </c>
      <c r="O10" s="207">
        <v>472.63</v>
      </c>
    </row>
    <row r="11" spans="2:17" ht="30" x14ac:dyDescent="0.25">
      <c r="B11" s="40" t="s">
        <v>51</v>
      </c>
      <c r="C11" s="41" t="s">
        <v>163</v>
      </c>
      <c r="D11" s="200">
        <v>4.57</v>
      </c>
      <c r="E11" s="202">
        <v>7.6899999999999995</v>
      </c>
      <c r="F11" s="202">
        <v>38.89</v>
      </c>
      <c r="G11" s="202">
        <v>12.44</v>
      </c>
      <c r="H11" s="202">
        <v>20.830000000000002</v>
      </c>
      <c r="I11" s="209">
        <v>174.36</v>
      </c>
      <c r="J11" s="217">
        <v>4.57</v>
      </c>
      <c r="K11" s="202">
        <v>7.6899999999999995</v>
      </c>
      <c r="L11" s="202">
        <v>38.89</v>
      </c>
      <c r="M11" s="202">
        <v>12.44</v>
      </c>
      <c r="N11" s="202">
        <v>20.830000000000002</v>
      </c>
      <c r="O11" s="209">
        <v>174.36</v>
      </c>
    </row>
    <row r="12" spans="2:17" ht="30" x14ac:dyDescent="0.25">
      <c r="B12" s="40" t="s">
        <v>52</v>
      </c>
      <c r="C12" s="41" t="s">
        <v>164</v>
      </c>
      <c r="D12" s="205">
        <v>0</v>
      </c>
      <c r="E12" s="206">
        <v>0</v>
      </c>
      <c r="F12" s="206">
        <v>0</v>
      </c>
      <c r="G12" s="206">
        <v>0</v>
      </c>
      <c r="H12" s="206">
        <v>0</v>
      </c>
      <c r="I12" s="207">
        <v>0</v>
      </c>
      <c r="J12" s="217">
        <v>0</v>
      </c>
      <c r="K12" s="206">
        <v>0</v>
      </c>
      <c r="L12" s="206">
        <v>0</v>
      </c>
      <c r="M12" s="206">
        <v>0</v>
      </c>
      <c r="N12" s="206">
        <v>0</v>
      </c>
      <c r="O12" s="207">
        <v>0</v>
      </c>
    </row>
    <row r="13" spans="2:17" ht="45" x14ac:dyDescent="0.25">
      <c r="B13" s="40" t="s">
        <v>53</v>
      </c>
      <c r="C13" s="41" t="s">
        <v>165</v>
      </c>
      <c r="D13" s="205">
        <v>0</v>
      </c>
      <c r="E13" s="206">
        <v>0</v>
      </c>
      <c r="F13" s="206">
        <v>0</v>
      </c>
      <c r="G13" s="206">
        <v>0</v>
      </c>
      <c r="H13" s="206">
        <v>0</v>
      </c>
      <c r="I13" s="207">
        <v>0</v>
      </c>
      <c r="J13" s="217">
        <v>0</v>
      </c>
      <c r="K13" s="206">
        <v>0</v>
      </c>
      <c r="L13" s="206">
        <v>0</v>
      </c>
      <c r="M13" s="206">
        <v>0</v>
      </c>
      <c r="N13" s="206">
        <v>0</v>
      </c>
      <c r="O13" s="207">
        <v>0</v>
      </c>
    </row>
    <row r="14" spans="2:17" ht="45" x14ac:dyDescent="0.25">
      <c r="B14" s="40" t="s">
        <v>54</v>
      </c>
      <c r="C14" s="41" t="s">
        <v>166</v>
      </c>
      <c r="D14" s="200">
        <v>4.57</v>
      </c>
      <c r="E14" s="202">
        <v>7.6899999999999995</v>
      </c>
      <c r="F14" s="202">
        <v>38.89</v>
      </c>
      <c r="G14" s="202">
        <v>12.44</v>
      </c>
      <c r="H14" s="202">
        <v>20.830000000000002</v>
      </c>
      <c r="I14" s="209">
        <v>174.36</v>
      </c>
      <c r="J14" s="217">
        <v>4.57</v>
      </c>
      <c r="K14" s="202">
        <v>7.6899999999999995</v>
      </c>
      <c r="L14" s="202">
        <v>38.89</v>
      </c>
      <c r="M14" s="202">
        <v>12.44</v>
      </c>
      <c r="N14" s="202">
        <v>20.830000000000002</v>
      </c>
      <c r="O14" s="209">
        <v>174.36</v>
      </c>
    </row>
    <row r="15" spans="2:17" x14ac:dyDescent="0.25">
      <c r="B15" s="40" t="s">
        <v>55</v>
      </c>
      <c r="C15" s="41" t="s">
        <v>56</v>
      </c>
      <c r="D15" s="205">
        <v>1.07</v>
      </c>
      <c r="E15" s="206">
        <v>1.8</v>
      </c>
      <c r="F15" s="206">
        <v>9.09</v>
      </c>
      <c r="G15" s="206">
        <v>2.91</v>
      </c>
      <c r="H15" s="206">
        <v>4.87</v>
      </c>
      <c r="I15" s="207">
        <v>40.74</v>
      </c>
      <c r="J15" s="217">
        <v>1.07</v>
      </c>
      <c r="K15" s="206">
        <v>1.8</v>
      </c>
      <c r="L15" s="206">
        <v>9.09</v>
      </c>
      <c r="M15" s="206">
        <v>2.91</v>
      </c>
      <c r="N15" s="206">
        <v>4.87</v>
      </c>
      <c r="O15" s="207">
        <v>40.74</v>
      </c>
    </row>
    <row r="16" spans="2:17" ht="30" x14ac:dyDescent="0.25">
      <c r="B16" s="40" t="s">
        <v>57</v>
      </c>
      <c r="C16" s="41" t="s">
        <v>167</v>
      </c>
      <c r="D16" s="205">
        <v>0</v>
      </c>
      <c r="E16" s="206">
        <v>0</v>
      </c>
      <c r="F16" s="206">
        <v>0</v>
      </c>
      <c r="G16" s="206">
        <v>0</v>
      </c>
      <c r="H16" s="206">
        <v>0</v>
      </c>
      <c r="I16" s="207">
        <v>0</v>
      </c>
      <c r="J16" s="217">
        <v>0</v>
      </c>
      <c r="K16" s="206">
        <v>0</v>
      </c>
      <c r="L16" s="206">
        <v>0</v>
      </c>
      <c r="M16" s="206">
        <v>0</v>
      </c>
      <c r="N16" s="206">
        <v>0</v>
      </c>
      <c r="O16" s="207">
        <v>0</v>
      </c>
    </row>
    <row r="17" spans="1:21" ht="60" x14ac:dyDescent="0.25">
      <c r="B17" s="40" t="s">
        <v>58</v>
      </c>
      <c r="C17" s="41" t="s">
        <v>168</v>
      </c>
      <c r="D17" s="205">
        <v>0</v>
      </c>
      <c r="E17" s="206">
        <v>0</v>
      </c>
      <c r="F17" s="206">
        <v>0</v>
      </c>
      <c r="G17" s="206">
        <v>0</v>
      </c>
      <c r="H17" s="206">
        <v>0</v>
      </c>
      <c r="I17" s="207">
        <v>0</v>
      </c>
      <c r="J17" s="217">
        <v>0</v>
      </c>
      <c r="K17" s="206">
        <v>0</v>
      </c>
      <c r="L17" s="206">
        <v>0</v>
      </c>
      <c r="M17" s="206">
        <v>0</v>
      </c>
      <c r="N17" s="206">
        <v>0</v>
      </c>
      <c r="O17" s="207">
        <v>0</v>
      </c>
    </row>
    <row r="18" spans="1:21" x14ac:dyDescent="0.25">
      <c r="B18" s="40" t="s">
        <v>59</v>
      </c>
      <c r="C18" s="41" t="s">
        <v>60</v>
      </c>
      <c r="D18" s="205">
        <v>0</v>
      </c>
      <c r="E18" s="206">
        <v>0</v>
      </c>
      <c r="F18" s="206">
        <v>0</v>
      </c>
      <c r="G18" s="206">
        <v>0</v>
      </c>
      <c r="H18" s="206">
        <v>0</v>
      </c>
      <c r="I18" s="207">
        <v>0</v>
      </c>
      <c r="J18" s="217">
        <v>0</v>
      </c>
      <c r="K18" s="206">
        <v>0</v>
      </c>
      <c r="L18" s="206">
        <v>0</v>
      </c>
      <c r="M18" s="206">
        <v>0</v>
      </c>
      <c r="N18" s="206">
        <v>0</v>
      </c>
      <c r="O18" s="207">
        <v>0</v>
      </c>
    </row>
    <row r="19" spans="1:21" ht="30" customHeight="1" x14ac:dyDescent="0.25">
      <c r="B19" s="40" t="s">
        <v>61</v>
      </c>
      <c r="C19" s="41" t="s">
        <v>169</v>
      </c>
      <c r="D19" s="205">
        <v>3.5</v>
      </c>
      <c r="E19" s="206">
        <v>5.89</v>
      </c>
      <c r="F19" s="206">
        <v>29.8</v>
      </c>
      <c r="G19" s="206">
        <v>9.5299999999999994</v>
      </c>
      <c r="H19" s="206">
        <v>15.96</v>
      </c>
      <c r="I19" s="207">
        <v>133.62</v>
      </c>
      <c r="J19" s="217">
        <v>3.5</v>
      </c>
      <c r="K19" s="206">
        <v>5.89</v>
      </c>
      <c r="L19" s="206">
        <v>29.8</v>
      </c>
      <c r="M19" s="206">
        <v>9.5299999999999994</v>
      </c>
      <c r="N19" s="206">
        <v>15.96</v>
      </c>
      <c r="O19" s="207">
        <v>133.62</v>
      </c>
    </row>
    <row r="20" spans="1:21" ht="15" customHeight="1" x14ac:dyDescent="0.25">
      <c r="B20" s="40" t="s">
        <v>62</v>
      </c>
      <c r="C20" s="41" t="s">
        <v>170</v>
      </c>
      <c r="D20" s="200">
        <v>0</v>
      </c>
      <c r="E20" s="202">
        <v>0</v>
      </c>
      <c r="F20" s="202">
        <v>0</v>
      </c>
      <c r="G20" s="202">
        <v>0</v>
      </c>
      <c r="H20" s="202">
        <v>0</v>
      </c>
      <c r="I20" s="209">
        <v>0</v>
      </c>
      <c r="J20" s="217">
        <v>0</v>
      </c>
      <c r="K20" s="202">
        <v>0</v>
      </c>
      <c r="L20" s="202">
        <v>0</v>
      </c>
      <c r="M20" s="202">
        <v>0</v>
      </c>
      <c r="N20" s="202">
        <v>0</v>
      </c>
      <c r="O20" s="209">
        <v>0</v>
      </c>
    </row>
    <row r="21" spans="1:21" x14ac:dyDescent="0.25">
      <c r="B21" s="40" t="s">
        <v>63</v>
      </c>
      <c r="C21" s="41" t="s">
        <v>171</v>
      </c>
      <c r="D21" s="205">
        <v>0</v>
      </c>
      <c r="E21" s="206">
        <v>0</v>
      </c>
      <c r="F21" s="206">
        <v>0</v>
      </c>
      <c r="G21" s="206">
        <v>0</v>
      </c>
      <c r="H21" s="206">
        <v>0</v>
      </c>
      <c r="I21" s="207">
        <v>0</v>
      </c>
      <c r="J21" s="217">
        <v>0</v>
      </c>
      <c r="K21" s="206">
        <v>0</v>
      </c>
      <c r="L21" s="206">
        <v>0</v>
      </c>
      <c r="M21" s="206">
        <v>0</v>
      </c>
      <c r="N21" s="206">
        <v>0</v>
      </c>
      <c r="O21" s="207">
        <v>0</v>
      </c>
    </row>
    <row r="22" spans="1:21" x14ac:dyDescent="0.25">
      <c r="B22" s="40" t="s">
        <v>64</v>
      </c>
      <c r="C22" s="41" t="s">
        <v>172</v>
      </c>
      <c r="D22" s="205">
        <v>0</v>
      </c>
      <c r="E22" s="206">
        <v>0</v>
      </c>
      <c r="F22" s="206">
        <v>0</v>
      </c>
      <c r="G22" s="206">
        <v>0</v>
      </c>
      <c r="H22" s="206">
        <v>0</v>
      </c>
      <c r="I22" s="207">
        <v>0</v>
      </c>
      <c r="J22" s="217">
        <v>0</v>
      </c>
      <c r="K22" s="206">
        <v>0</v>
      </c>
      <c r="L22" s="206">
        <v>0</v>
      </c>
      <c r="M22" s="206">
        <v>0</v>
      </c>
      <c r="N22" s="206">
        <v>0</v>
      </c>
      <c r="O22" s="207">
        <v>0</v>
      </c>
    </row>
    <row r="23" spans="1:21" x14ac:dyDescent="0.25">
      <c r="B23" s="40" t="s">
        <v>65</v>
      </c>
      <c r="C23" s="41" t="s">
        <v>173</v>
      </c>
      <c r="D23" s="205">
        <v>0</v>
      </c>
      <c r="E23" s="206">
        <v>0</v>
      </c>
      <c r="F23" s="206">
        <v>0</v>
      </c>
      <c r="G23" s="206">
        <v>0</v>
      </c>
      <c r="H23" s="206">
        <v>0</v>
      </c>
      <c r="I23" s="207">
        <v>0</v>
      </c>
      <c r="J23" s="217">
        <v>0</v>
      </c>
      <c r="K23" s="206">
        <v>0</v>
      </c>
      <c r="L23" s="206">
        <v>0</v>
      </c>
      <c r="M23" s="206">
        <v>0</v>
      </c>
      <c r="N23" s="206">
        <v>0</v>
      </c>
      <c r="O23" s="207">
        <v>0</v>
      </c>
    </row>
    <row r="24" spans="1:21" ht="45.75" thickBot="1" x14ac:dyDescent="0.3">
      <c r="B24" s="45" t="s">
        <v>66</v>
      </c>
      <c r="C24" s="46" t="s">
        <v>174</v>
      </c>
      <c r="D24" s="205">
        <v>0</v>
      </c>
      <c r="E24" s="206">
        <v>0</v>
      </c>
      <c r="F24" s="206">
        <v>0</v>
      </c>
      <c r="G24" s="206">
        <v>0</v>
      </c>
      <c r="H24" s="206">
        <v>0</v>
      </c>
      <c r="I24" s="207">
        <v>0</v>
      </c>
      <c r="J24" s="217">
        <v>0</v>
      </c>
      <c r="K24" s="206">
        <v>0</v>
      </c>
      <c r="L24" s="206">
        <v>0</v>
      </c>
      <c r="M24" s="206">
        <v>0</v>
      </c>
      <c r="N24" s="206">
        <v>0</v>
      </c>
      <c r="O24" s="207">
        <v>0</v>
      </c>
    </row>
    <row r="27" spans="1:21" x14ac:dyDescent="0.25">
      <c r="M27" s="121" t="s">
        <v>254</v>
      </c>
      <c r="N27" s="461" t="s">
        <v>175</v>
      </c>
      <c r="O27" s="461"/>
    </row>
    <row r="28" spans="1:21" ht="15.75" thickBot="1" x14ac:dyDescent="0.3"/>
    <row r="29" spans="1:21" ht="15" customHeight="1" x14ac:dyDescent="0.25">
      <c r="A29" s="355"/>
      <c r="B29" s="344" t="s">
        <v>156</v>
      </c>
      <c r="C29" s="344" t="s">
        <v>84</v>
      </c>
      <c r="D29" s="347" t="s">
        <v>176</v>
      </c>
      <c r="E29" s="347"/>
      <c r="F29" s="347"/>
      <c r="G29" s="347"/>
      <c r="H29" s="347"/>
      <c r="I29" s="347"/>
      <c r="J29" s="347"/>
      <c r="K29" s="347"/>
      <c r="L29" s="347"/>
      <c r="M29" s="347"/>
      <c r="N29" s="347"/>
      <c r="O29" s="348"/>
    </row>
    <row r="30" spans="1:21" x14ac:dyDescent="0.25">
      <c r="A30" s="356"/>
      <c r="B30" s="345"/>
      <c r="C30" s="345"/>
      <c r="D30" s="349">
        <f>F4</f>
        <v>2017</v>
      </c>
      <c r="E30" s="349"/>
      <c r="F30" s="349"/>
      <c r="G30" s="349"/>
      <c r="H30" s="349">
        <f>E4</f>
        <v>2018</v>
      </c>
      <c r="I30" s="349"/>
      <c r="J30" s="349"/>
      <c r="K30" s="349"/>
      <c r="L30" s="349">
        <f>D4</f>
        <v>2019</v>
      </c>
      <c r="M30" s="349"/>
      <c r="N30" s="349"/>
      <c r="O30" s="361"/>
    </row>
    <row r="31" spans="1:21" ht="90.75" thickBot="1" x14ac:dyDescent="0.3">
      <c r="A31" s="357"/>
      <c r="B31" s="346"/>
      <c r="C31" s="346"/>
      <c r="D31" s="48" t="s">
        <v>177</v>
      </c>
      <c r="E31" s="48" t="s">
        <v>178</v>
      </c>
      <c r="F31" s="48" t="s">
        <v>179</v>
      </c>
      <c r="G31" s="48" t="s">
        <v>180</v>
      </c>
      <c r="H31" s="48" t="s">
        <v>177</v>
      </c>
      <c r="I31" s="48" t="s">
        <v>178</v>
      </c>
      <c r="J31" s="48" t="s">
        <v>179</v>
      </c>
      <c r="K31" s="48" t="s">
        <v>180</v>
      </c>
      <c r="L31" s="48" t="s">
        <v>177</v>
      </c>
      <c r="M31" s="48" t="s">
        <v>178</v>
      </c>
      <c r="N31" s="48" t="s">
        <v>179</v>
      </c>
      <c r="O31" s="122" t="s">
        <v>180</v>
      </c>
    </row>
    <row r="32" spans="1:21" ht="45.75" customHeight="1" x14ac:dyDescent="0.25">
      <c r="A32" s="352" t="s">
        <v>152</v>
      </c>
      <c r="B32" s="86" t="s">
        <v>6</v>
      </c>
      <c r="C32" s="50" t="s">
        <v>157</v>
      </c>
      <c r="D32" s="88">
        <v>549910.00000000012</v>
      </c>
      <c r="E32" s="123">
        <v>15</v>
      </c>
      <c r="F32" s="123">
        <v>4993.2</v>
      </c>
      <c r="G32" s="123">
        <v>36660.666666666672</v>
      </c>
      <c r="H32" s="88">
        <v>108600.00000000001</v>
      </c>
      <c r="I32" s="123">
        <v>13</v>
      </c>
      <c r="J32" s="123">
        <v>4876.08</v>
      </c>
      <c r="K32" s="123">
        <v>8353.8461538461543</v>
      </c>
      <c r="L32" s="88">
        <v>64629.999999999993</v>
      </c>
      <c r="M32" s="123">
        <v>8</v>
      </c>
      <c r="N32" s="88">
        <v>5243.7</v>
      </c>
      <c r="O32" s="124">
        <v>8078.7499999999991</v>
      </c>
      <c r="R32" s="351"/>
      <c r="S32" s="351"/>
      <c r="T32" s="351"/>
      <c r="U32" s="351"/>
    </row>
    <row r="33" spans="1:30" ht="30.75" thickBot="1" x14ac:dyDescent="0.3">
      <c r="A33" s="353"/>
      <c r="B33" s="87" t="s">
        <v>7</v>
      </c>
      <c r="C33" s="53" t="s">
        <v>158</v>
      </c>
      <c r="D33" s="88">
        <v>2465520</v>
      </c>
      <c r="E33" s="123">
        <v>15</v>
      </c>
      <c r="F33" s="123">
        <v>4993.2</v>
      </c>
      <c r="G33" s="123">
        <v>164368</v>
      </c>
      <c r="H33" s="88">
        <v>294370</v>
      </c>
      <c r="I33" s="123">
        <v>13</v>
      </c>
      <c r="J33" s="123">
        <v>4876.08</v>
      </c>
      <c r="K33" s="123">
        <v>22643.846153846152</v>
      </c>
      <c r="L33" s="88">
        <v>175660.00000000003</v>
      </c>
      <c r="M33" s="123">
        <v>8</v>
      </c>
      <c r="N33" s="88">
        <v>5243.7</v>
      </c>
      <c r="O33" s="124">
        <v>21957.500000000004</v>
      </c>
      <c r="R33" s="194"/>
      <c r="S33" s="194"/>
      <c r="T33" s="194"/>
      <c r="U33" s="194"/>
    </row>
    <row r="34" spans="1:30" ht="45.75" customHeight="1" x14ac:dyDescent="0.25">
      <c r="A34" s="352" t="s">
        <v>153</v>
      </c>
      <c r="B34" s="86" t="s">
        <v>6</v>
      </c>
      <c r="C34" s="50" t="s">
        <v>157</v>
      </c>
      <c r="D34" s="88">
        <v>549910.00000000012</v>
      </c>
      <c r="E34" s="123">
        <v>15</v>
      </c>
      <c r="F34" s="123">
        <v>4993.2</v>
      </c>
      <c r="G34" s="123">
        <v>36660.666666666672</v>
      </c>
      <c r="H34" s="88">
        <v>108600.00000000001</v>
      </c>
      <c r="I34" s="123">
        <v>13</v>
      </c>
      <c r="J34" s="123">
        <v>4876.08</v>
      </c>
      <c r="K34" s="123">
        <v>8353.8461538461543</v>
      </c>
      <c r="L34" s="88">
        <v>64629.999999999993</v>
      </c>
      <c r="M34" s="123">
        <v>8</v>
      </c>
      <c r="N34" s="88">
        <v>5243.7</v>
      </c>
      <c r="O34" s="124">
        <v>8078.7499999999991</v>
      </c>
      <c r="R34" s="354"/>
      <c r="S34" s="354"/>
      <c r="T34" s="354"/>
      <c r="U34" s="354"/>
    </row>
    <row r="35" spans="1:30" ht="30.75" thickBot="1" x14ac:dyDescent="0.3">
      <c r="A35" s="353"/>
      <c r="B35" s="87" t="s">
        <v>7</v>
      </c>
      <c r="C35" s="53" t="s">
        <v>158</v>
      </c>
      <c r="D35" s="54">
        <v>2465520</v>
      </c>
      <c r="E35" s="125">
        <v>15</v>
      </c>
      <c r="F35" s="123">
        <v>4993.2</v>
      </c>
      <c r="G35" s="125">
        <v>164368</v>
      </c>
      <c r="H35" s="54">
        <v>294370</v>
      </c>
      <c r="I35" s="125">
        <v>13</v>
      </c>
      <c r="J35" s="123">
        <v>4876.08</v>
      </c>
      <c r="K35" s="125">
        <v>22643.846153846152</v>
      </c>
      <c r="L35" s="54">
        <v>175660.00000000003</v>
      </c>
      <c r="M35" s="123">
        <v>8</v>
      </c>
      <c r="N35" s="88">
        <v>5243.7</v>
      </c>
      <c r="O35" s="126">
        <v>21957.500000000004</v>
      </c>
      <c r="R35" s="195"/>
      <c r="S35" s="195"/>
      <c r="T35" s="195"/>
      <c r="U35" s="195"/>
    </row>
    <row r="36" spans="1:30" x14ac:dyDescent="0.25">
      <c r="Q36" s="127"/>
    </row>
    <row r="38" spans="1:30" x14ac:dyDescent="0.25">
      <c r="M38" s="457" t="s">
        <v>181</v>
      </c>
      <c r="N38" s="457"/>
      <c r="O38" s="457"/>
    </row>
    <row r="39" spans="1:30" ht="30.75" customHeight="1" x14ac:dyDescent="0.25">
      <c r="A39" s="323" t="s">
        <v>182</v>
      </c>
      <c r="B39" s="323"/>
      <c r="C39" s="323"/>
      <c r="D39" s="323"/>
      <c r="E39" s="323"/>
      <c r="F39" s="323"/>
      <c r="G39" s="323"/>
      <c r="H39" s="323"/>
      <c r="I39" s="323"/>
      <c r="J39" s="323"/>
      <c r="K39" s="323"/>
      <c r="L39" s="323"/>
      <c r="M39" s="323"/>
      <c r="N39" s="323"/>
      <c r="O39" s="323"/>
      <c r="P39" s="323"/>
      <c r="Q39" s="323"/>
      <c r="R39" s="323"/>
      <c r="S39" s="323"/>
      <c r="T39" s="323"/>
      <c r="U39" s="323"/>
      <c r="V39" s="323"/>
      <c r="W39" s="323"/>
      <c r="X39" s="323"/>
      <c r="Y39" s="323"/>
      <c r="Z39" s="323"/>
      <c r="AA39" s="323"/>
      <c r="AB39" s="323"/>
      <c r="AC39" s="323"/>
      <c r="AD39" s="323"/>
    </row>
    <row r="40" spans="1:30" ht="19.5" customHeight="1" thickBot="1" x14ac:dyDescent="0.3">
      <c r="A40" s="324" t="s">
        <v>183</v>
      </c>
      <c r="B40" s="324"/>
      <c r="C40" s="324"/>
      <c r="D40" s="324"/>
      <c r="E40" s="324"/>
      <c r="F40" s="324"/>
      <c r="G40" s="324"/>
      <c r="H40" s="324"/>
      <c r="I40" s="324"/>
      <c r="J40" s="324"/>
      <c r="K40" s="324"/>
      <c r="L40" s="324"/>
      <c r="M40" s="324"/>
      <c r="N40" s="324"/>
      <c r="O40" s="324"/>
      <c r="P40" s="324"/>
      <c r="Q40" s="324"/>
      <c r="R40" s="324"/>
      <c r="S40" s="324"/>
      <c r="T40" s="324"/>
      <c r="U40" s="324"/>
      <c r="V40" s="324"/>
      <c r="W40" s="324"/>
      <c r="X40" s="324"/>
      <c r="Y40" s="324"/>
      <c r="Z40" s="324"/>
      <c r="AA40" s="324"/>
      <c r="AB40" s="324"/>
      <c r="AC40" s="324"/>
      <c r="AD40" s="324"/>
    </row>
    <row r="41" spans="1:30" ht="19.5" customHeight="1" thickBot="1" x14ac:dyDescent="0.3">
      <c r="C41" s="128"/>
      <c r="E41" s="129"/>
      <c r="F41" s="453" t="s">
        <v>184</v>
      </c>
      <c r="G41" s="454"/>
      <c r="H41" s="454"/>
      <c r="I41" s="454"/>
      <c r="J41" s="454"/>
      <c r="K41" s="454"/>
      <c r="L41" s="454"/>
      <c r="M41" s="454"/>
      <c r="N41" s="454"/>
      <c r="O41" s="454"/>
      <c r="P41" s="454"/>
      <c r="Q41" s="455"/>
      <c r="R41" s="129"/>
      <c r="S41" s="453" t="s">
        <v>185</v>
      </c>
      <c r="T41" s="454"/>
      <c r="U41" s="454"/>
      <c r="V41" s="454"/>
      <c r="W41" s="454"/>
      <c r="X41" s="454"/>
      <c r="Y41" s="454"/>
      <c r="Z41" s="454"/>
      <c r="AA41" s="454"/>
      <c r="AB41" s="454"/>
      <c r="AC41" s="454"/>
      <c r="AD41" s="455"/>
    </row>
    <row r="42" spans="1:30" ht="48" customHeight="1" x14ac:dyDescent="0.25">
      <c r="A42" s="438" t="s">
        <v>186</v>
      </c>
      <c r="B42" s="420" t="s">
        <v>187</v>
      </c>
      <c r="C42" s="412" t="s">
        <v>188</v>
      </c>
      <c r="D42" s="412" t="s">
        <v>216</v>
      </c>
      <c r="E42" s="444" t="s">
        <v>189</v>
      </c>
      <c r="F42" s="456" t="s">
        <v>190</v>
      </c>
      <c r="G42" s="392"/>
      <c r="H42" s="392"/>
      <c r="I42" s="392" t="s">
        <v>191</v>
      </c>
      <c r="J42" s="392"/>
      <c r="K42" s="392"/>
      <c r="L42" s="392" t="s">
        <v>192</v>
      </c>
      <c r="M42" s="392"/>
      <c r="N42" s="392"/>
      <c r="O42" s="393" t="s">
        <v>193</v>
      </c>
      <c r="P42" s="393"/>
      <c r="Q42" s="393"/>
      <c r="R42" s="82"/>
      <c r="S42" s="439" t="s">
        <v>190</v>
      </c>
      <c r="T42" s="392"/>
      <c r="U42" s="392"/>
      <c r="V42" s="392" t="s">
        <v>191</v>
      </c>
      <c r="W42" s="392"/>
      <c r="X42" s="392"/>
      <c r="Y42" s="392" t="s">
        <v>192</v>
      </c>
      <c r="Z42" s="392"/>
      <c r="AA42" s="392"/>
      <c r="AB42" s="393" t="s">
        <v>193</v>
      </c>
      <c r="AC42" s="393"/>
      <c r="AD42" s="393"/>
    </row>
    <row r="43" spans="1:30" x14ac:dyDescent="0.25">
      <c r="A43" s="439"/>
      <c r="B43" s="338"/>
      <c r="C43" s="392"/>
      <c r="D43" s="392"/>
      <c r="E43" s="445"/>
      <c r="F43" s="100">
        <f>$F$4</f>
        <v>2017</v>
      </c>
      <c r="G43" s="99">
        <f>$E$4</f>
        <v>2018</v>
      </c>
      <c r="H43" s="99">
        <f>$D$4</f>
        <v>2019</v>
      </c>
      <c r="I43" s="99">
        <f>$F$4</f>
        <v>2017</v>
      </c>
      <c r="J43" s="99">
        <f>$E$4</f>
        <v>2018</v>
      </c>
      <c r="K43" s="99">
        <f>$D$4</f>
        <v>2019</v>
      </c>
      <c r="L43" s="99">
        <f>$F$4</f>
        <v>2017</v>
      </c>
      <c r="M43" s="99">
        <f>$E$4</f>
        <v>2018</v>
      </c>
      <c r="N43" s="99">
        <f>$D$4</f>
        <v>2019</v>
      </c>
      <c r="O43" s="189">
        <f>$F$4</f>
        <v>2017</v>
      </c>
      <c r="P43" s="189">
        <f>$E$4</f>
        <v>2018</v>
      </c>
      <c r="Q43" s="189">
        <f>$D$4</f>
        <v>2019</v>
      </c>
      <c r="R43" s="34"/>
      <c r="S43" s="98">
        <f>$F$4</f>
        <v>2017</v>
      </c>
      <c r="T43" s="99">
        <f>$E$4</f>
        <v>2018</v>
      </c>
      <c r="U43" s="99">
        <f>$D$4</f>
        <v>2019</v>
      </c>
      <c r="V43" s="99">
        <f>$F$4</f>
        <v>2017</v>
      </c>
      <c r="W43" s="99">
        <f>$E$4</f>
        <v>2018</v>
      </c>
      <c r="X43" s="99">
        <f>$D$4</f>
        <v>2019</v>
      </c>
      <c r="Y43" s="99">
        <f>$F$4</f>
        <v>2017</v>
      </c>
      <c r="Z43" s="99">
        <f>$E$4</f>
        <v>2018</v>
      </c>
      <c r="AA43" s="99">
        <f>$D$4</f>
        <v>2019</v>
      </c>
      <c r="AB43" s="189">
        <f>$F$4</f>
        <v>2017</v>
      </c>
      <c r="AC43" s="189">
        <f>$E$4</f>
        <v>2018</v>
      </c>
      <c r="AD43" s="189">
        <f>$D$4</f>
        <v>2019</v>
      </c>
    </row>
    <row r="44" spans="1:30" ht="15" customHeight="1" x14ac:dyDescent="0.25">
      <c r="A44" s="452" t="s">
        <v>194</v>
      </c>
      <c r="B44" s="431" t="s">
        <v>195</v>
      </c>
      <c r="C44" s="349" t="s">
        <v>196</v>
      </c>
      <c r="D44" s="392" t="s">
        <v>217</v>
      </c>
      <c r="E44" s="88" t="s">
        <v>218</v>
      </c>
      <c r="F44" s="99"/>
      <c r="G44" s="99"/>
      <c r="H44" s="99"/>
      <c r="I44" s="99"/>
      <c r="J44" s="99"/>
      <c r="K44" s="99"/>
      <c r="L44" s="113"/>
      <c r="M44" s="113"/>
      <c r="N44" s="113"/>
      <c r="O44" s="29"/>
      <c r="P44" s="115"/>
      <c r="Q44" s="30"/>
      <c r="R44" s="34"/>
      <c r="S44" s="99"/>
      <c r="T44" s="99"/>
      <c r="U44" s="99"/>
      <c r="V44" s="99"/>
      <c r="W44" s="99"/>
      <c r="X44" s="99"/>
      <c r="Y44" s="113"/>
      <c r="Z44" s="113"/>
      <c r="AA44" s="113"/>
      <c r="AB44" s="113"/>
      <c r="AC44" s="116"/>
      <c r="AD44" s="113"/>
    </row>
    <row r="45" spans="1:30" ht="15" customHeight="1" x14ac:dyDescent="0.25">
      <c r="A45" s="452"/>
      <c r="B45" s="431"/>
      <c r="C45" s="349"/>
      <c r="D45" s="392"/>
      <c r="E45" s="88" t="s">
        <v>219</v>
      </c>
      <c r="F45" s="99"/>
      <c r="G45" s="99"/>
      <c r="H45" s="99"/>
      <c r="I45" s="99"/>
      <c r="J45" s="99"/>
      <c r="K45" s="99"/>
      <c r="L45" s="113"/>
      <c r="M45" s="113"/>
      <c r="N45" s="113"/>
      <c r="O45" s="29"/>
      <c r="P45" s="115"/>
      <c r="Q45" s="30"/>
      <c r="R45" s="34"/>
      <c r="S45" s="99"/>
      <c r="T45" s="99"/>
      <c r="U45" s="99"/>
      <c r="V45" s="99"/>
      <c r="W45" s="99"/>
      <c r="X45" s="99"/>
      <c r="Y45" s="113"/>
      <c r="Z45" s="113"/>
      <c r="AA45" s="113"/>
      <c r="AB45" s="113"/>
      <c r="AC45" s="116"/>
      <c r="AD45" s="113"/>
    </row>
    <row r="46" spans="1:30" ht="15" customHeight="1" x14ac:dyDescent="0.25">
      <c r="A46" s="452"/>
      <c r="B46" s="431"/>
      <c r="C46" s="349"/>
      <c r="D46" s="392"/>
      <c r="E46" s="88" t="s">
        <v>220</v>
      </c>
      <c r="F46" s="99"/>
      <c r="G46" s="99"/>
      <c r="H46" s="99"/>
      <c r="I46" s="99"/>
      <c r="J46" s="99"/>
      <c r="K46" s="99"/>
      <c r="L46" s="44"/>
      <c r="M46" s="44"/>
      <c r="N46" s="113"/>
      <c r="O46" s="114"/>
      <c r="P46" s="115"/>
      <c r="Q46" s="30"/>
      <c r="R46" s="34"/>
      <c r="S46" s="99"/>
      <c r="T46" s="99"/>
      <c r="U46" s="99"/>
      <c r="V46" s="99"/>
      <c r="W46" s="99"/>
      <c r="X46" s="99"/>
      <c r="Y46" s="113"/>
      <c r="Z46" s="113"/>
      <c r="AA46" s="113"/>
      <c r="AB46" s="113"/>
      <c r="AC46" s="116"/>
      <c r="AD46" s="113"/>
    </row>
    <row r="47" spans="1:30" ht="15.75" customHeight="1" x14ac:dyDescent="0.25">
      <c r="A47" s="452"/>
      <c r="B47" s="431"/>
      <c r="C47" s="349"/>
      <c r="D47" s="392"/>
      <c r="E47" s="88" t="s">
        <v>138</v>
      </c>
      <c r="F47" s="187"/>
      <c r="G47" s="187"/>
      <c r="H47" s="99"/>
      <c r="I47" s="99"/>
      <c r="J47" s="99"/>
      <c r="K47" s="99"/>
      <c r="L47" s="44"/>
      <c r="M47" s="44"/>
      <c r="N47" s="44"/>
      <c r="O47" s="61"/>
      <c r="P47" s="109"/>
      <c r="Q47" s="30"/>
      <c r="R47" s="34"/>
      <c r="S47" s="99">
        <v>9</v>
      </c>
      <c r="T47" s="99">
        <v>197</v>
      </c>
      <c r="U47" s="99"/>
      <c r="V47" s="99"/>
      <c r="W47" s="99"/>
      <c r="X47" s="99"/>
      <c r="Y47" s="113">
        <v>67.599999999999994</v>
      </c>
      <c r="Z47" s="113">
        <v>493.78</v>
      </c>
      <c r="AA47" s="113"/>
      <c r="AB47" s="113">
        <v>200.25</v>
      </c>
      <c r="AC47" s="116">
        <v>940</v>
      </c>
      <c r="AD47" s="113"/>
    </row>
    <row r="48" spans="1:30" ht="24.75" customHeight="1" x14ac:dyDescent="0.25">
      <c r="A48" s="452"/>
      <c r="B48" s="431"/>
      <c r="C48" s="349"/>
      <c r="D48" s="392"/>
      <c r="E48" s="99" t="s">
        <v>139</v>
      </c>
      <c r="F48" s="196"/>
      <c r="G48" s="187"/>
      <c r="H48" s="99"/>
      <c r="I48" s="99"/>
      <c r="J48" s="99"/>
      <c r="K48" s="99"/>
      <c r="L48" s="44"/>
      <c r="M48" s="44"/>
      <c r="N48" s="44"/>
      <c r="O48" s="61"/>
      <c r="P48" s="109"/>
      <c r="Q48" s="30"/>
      <c r="R48" s="34"/>
      <c r="S48" s="130"/>
      <c r="T48" s="99"/>
      <c r="U48" s="99"/>
      <c r="V48" s="99"/>
      <c r="W48" s="99"/>
      <c r="X48" s="99"/>
      <c r="Y48" s="44"/>
      <c r="Z48" s="44"/>
      <c r="AA48" s="44"/>
      <c r="AB48" s="113"/>
      <c r="AC48" s="116"/>
      <c r="AD48" s="113"/>
    </row>
    <row r="49" spans="1:30" ht="15" customHeight="1" x14ac:dyDescent="0.25">
      <c r="A49" s="452"/>
      <c r="B49" s="431"/>
      <c r="C49" s="349"/>
      <c r="D49" s="392"/>
      <c r="E49" s="99" t="s">
        <v>140</v>
      </c>
      <c r="F49" s="112"/>
      <c r="G49" s="187"/>
      <c r="H49" s="99">
        <v>1405</v>
      </c>
      <c r="I49" s="99"/>
      <c r="J49" s="99"/>
      <c r="K49" s="131"/>
      <c r="L49" s="44"/>
      <c r="M49" s="44"/>
      <c r="N49" s="113">
        <v>1826.2</v>
      </c>
      <c r="O49" s="61"/>
      <c r="P49" s="109"/>
      <c r="Q49" s="30">
        <v>556</v>
      </c>
      <c r="R49" s="34"/>
      <c r="S49" s="99"/>
      <c r="T49" s="99"/>
      <c r="U49" s="99"/>
      <c r="V49" s="99"/>
      <c r="W49" s="99"/>
      <c r="X49" s="131"/>
      <c r="Y49" s="44"/>
      <c r="Z49" s="44"/>
      <c r="AA49" s="44"/>
      <c r="AB49" s="113"/>
      <c r="AC49" s="116"/>
      <c r="AD49" s="113"/>
    </row>
    <row r="50" spans="1:30" ht="27" customHeight="1" x14ac:dyDescent="0.25">
      <c r="A50" s="452"/>
      <c r="B50" s="431"/>
      <c r="C50" s="349"/>
      <c r="D50" s="392"/>
      <c r="E50" s="88" t="s">
        <v>141</v>
      </c>
      <c r="F50" s="196"/>
      <c r="G50" s="187"/>
      <c r="H50" s="99">
        <v>28</v>
      </c>
      <c r="I50" s="99"/>
      <c r="J50" s="99"/>
      <c r="K50" s="99"/>
      <c r="L50" s="44"/>
      <c r="M50" s="44"/>
      <c r="N50" s="113">
        <v>79.94</v>
      </c>
      <c r="O50" s="61"/>
      <c r="P50" s="109"/>
      <c r="Q50" s="30">
        <v>161</v>
      </c>
      <c r="R50" s="34"/>
      <c r="S50" s="99"/>
      <c r="T50" s="99"/>
      <c r="U50" s="99"/>
      <c r="V50" s="99"/>
      <c r="W50" s="99"/>
      <c r="X50" s="99"/>
      <c r="Y50" s="113"/>
      <c r="Z50" s="113"/>
      <c r="AA50" s="113"/>
      <c r="AB50" s="113"/>
      <c r="AC50" s="116"/>
      <c r="AD50" s="113"/>
    </row>
    <row r="51" spans="1:30" ht="15" customHeight="1" x14ac:dyDescent="0.25">
      <c r="A51" s="452"/>
      <c r="B51" s="431"/>
      <c r="C51" s="349"/>
      <c r="D51" s="392"/>
      <c r="E51" s="88" t="s">
        <v>144</v>
      </c>
      <c r="F51" s="99"/>
      <c r="G51" s="99"/>
      <c r="H51" s="99"/>
      <c r="I51" s="99"/>
      <c r="J51" s="99"/>
      <c r="K51" s="99"/>
      <c r="L51" s="113"/>
      <c r="M51" s="113"/>
      <c r="N51" s="113"/>
      <c r="O51" s="114"/>
      <c r="P51" s="115"/>
      <c r="Q51" s="30"/>
      <c r="R51" s="34"/>
      <c r="S51" s="99"/>
      <c r="T51" s="99"/>
      <c r="U51" s="99"/>
      <c r="V51" s="99"/>
      <c r="W51" s="99"/>
      <c r="X51" s="99"/>
      <c r="Y51" s="113"/>
      <c r="Z51" s="113"/>
      <c r="AA51" s="113"/>
      <c r="AB51" s="113"/>
      <c r="AC51" s="116"/>
      <c r="AD51" s="113"/>
    </row>
    <row r="52" spans="1:30" ht="15" customHeight="1" x14ac:dyDescent="0.25">
      <c r="A52" s="452" t="s">
        <v>135</v>
      </c>
      <c r="B52" s="431" t="s">
        <v>195</v>
      </c>
      <c r="C52" s="349" t="s">
        <v>196</v>
      </c>
      <c r="D52" s="392" t="s">
        <v>217</v>
      </c>
      <c r="E52" s="88" t="s">
        <v>218</v>
      </c>
      <c r="F52" s="113"/>
      <c r="G52" s="113"/>
      <c r="H52" s="113"/>
      <c r="I52" s="113"/>
      <c r="J52" s="113"/>
      <c r="K52" s="113"/>
      <c r="L52" s="113"/>
      <c r="M52" s="113"/>
      <c r="N52" s="113"/>
      <c r="O52" s="114"/>
      <c r="P52" s="115"/>
      <c r="Q52" s="30"/>
      <c r="R52" s="34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6"/>
      <c r="AD52" s="113"/>
    </row>
    <row r="53" spans="1:30" ht="15" customHeight="1" x14ac:dyDescent="0.25">
      <c r="A53" s="452"/>
      <c r="B53" s="431"/>
      <c r="C53" s="349"/>
      <c r="D53" s="392"/>
      <c r="E53" s="88" t="s">
        <v>219</v>
      </c>
      <c r="F53" s="113"/>
      <c r="G53" s="113"/>
      <c r="H53" s="113"/>
      <c r="I53" s="113"/>
      <c r="J53" s="113"/>
      <c r="K53" s="113"/>
      <c r="L53" s="113"/>
      <c r="M53" s="113"/>
      <c r="N53" s="113"/>
      <c r="O53" s="114"/>
      <c r="P53" s="115"/>
      <c r="Q53" s="30"/>
      <c r="R53" s="34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6"/>
      <c r="AD53" s="113"/>
    </row>
    <row r="54" spans="1:30" ht="15" customHeight="1" x14ac:dyDescent="0.25">
      <c r="A54" s="452"/>
      <c r="B54" s="431"/>
      <c r="C54" s="349"/>
      <c r="D54" s="392"/>
      <c r="E54" s="88" t="s">
        <v>220</v>
      </c>
      <c r="F54" s="113"/>
      <c r="G54" s="113"/>
      <c r="H54" s="113"/>
      <c r="I54" s="113"/>
      <c r="J54" s="113"/>
      <c r="K54" s="113"/>
      <c r="L54" s="113"/>
      <c r="M54" s="113"/>
      <c r="N54" s="113"/>
      <c r="O54" s="114"/>
      <c r="P54" s="115"/>
      <c r="Q54" s="30"/>
      <c r="R54" s="34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6"/>
      <c r="AD54" s="113"/>
    </row>
    <row r="55" spans="1:30" ht="15" customHeight="1" x14ac:dyDescent="0.25">
      <c r="A55" s="452"/>
      <c r="B55" s="431"/>
      <c r="C55" s="349"/>
      <c r="D55" s="392"/>
      <c r="E55" s="88" t="s">
        <v>138</v>
      </c>
      <c r="F55" s="113"/>
      <c r="G55" s="113"/>
      <c r="H55" s="113"/>
      <c r="I55" s="113"/>
      <c r="J55" s="113"/>
      <c r="K55" s="113"/>
      <c r="L55" s="113"/>
      <c r="M55" s="113"/>
      <c r="N55" s="113"/>
      <c r="O55" s="114"/>
      <c r="P55" s="115"/>
      <c r="Q55" s="30"/>
      <c r="R55" s="34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6"/>
      <c r="AD55" s="113"/>
    </row>
    <row r="56" spans="1:30" ht="15" customHeight="1" x14ac:dyDescent="0.25">
      <c r="A56" s="452"/>
      <c r="B56" s="431"/>
      <c r="C56" s="349"/>
      <c r="D56" s="392"/>
      <c r="E56" s="99" t="s">
        <v>139</v>
      </c>
      <c r="F56" s="113"/>
      <c r="G56" s="113"/>
      <c r="H56" s="113"/>
      <c r="I56" s="113"/>
      <c r="J56" s="113"/>
      <c r="K56" s="113"/>
      <c r="L56" s="113"/>
      <c r="M56" s="113"/>
      <c r="N56" s="113"/>
      <c r="O56" s="114"/>
      <c r="P56" s="115"/>
      <c r="Q56" s="30"/>
      <c r="R56" s="34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6"/>
      <c r="AD56" s="113"/>
    </row>
    <row r="57" spans="1:30" ht="15.75" customHeight="1" x14ac:dyDescent="0.25">
      <c r="A57" s="452"/>
      <c r="B57" s="431"/>
      <c r="C57" s="349"/>
      <c r="D57" s="392"/>
      <c r="E57" s="99" t="s">
        <v>140</v>
      </c>
      <c r="F57" s="113"/>
      <c r="G57" s="113"/>
      <c r="H57" s="113">
        <v>5198</v>
      </c>
      <c r="I57" s="113"/>
      <c r="J57" s="113"/>
      <c r="K57" s="113"/>
      <c r="L57" s="113"/>
      <c r="M57" s="113"/>
      <c r="N57" s="113">
        <v>6807.7</v>
      </c>
      <c r="O57" s="114"/>
      <c r="P57" s="115"/>
      <c r="Q57" s="30">
        <v>1005</v>
      </c>
      <c r="R57" s="34"/>
      <c r="S57" s="113"/>
      <c r="T57" s="113">
        <v>1026</v>
      </c>
      <c r="U57" s="113"/>
      <c r="V57" s="113"/>
      <c r="W57" s="113"/>
      <c r="X57" s="113"/>
      <c r="Y57" s="113"/>
      <c r="Z57" s="113">
        <v>1606.73</v>
      </c>
      <c r="AA57" s="113"/>
      <c r="AB57" s="113"/>
      <c r="AC57" s="116">
        <v>2195</v>
      </c>
      <c r="AD57" s="113"/>
    </row>
    <row r="58" spans="1:30" ht="15" customHeight="1" x14ac:dyDescent="0.25">
      <c r="A58" s="452"/>
      <c r="B58" s="431"/>
      <c r="C58" s="349"/>
      <c r="D58" s="392"/>
      <c r="E58" s="88" t="s">
        <v>141</v>
      </c>
      <c r="F58" s="113"/>
      <c r="G58" s="113"/>
      <c r="H58" s="113"/>
      <c r="I58" s="113"/>
      <c r="J58" s="113"/>
      <c r="K58" s="113"/>
      <c r="L58" s="113"/>
      <c r="M58" s="113"/>
      <c r="N58" s="113"/>
      <c r="O58" s="114"/>
      <c r="P58" s="115"/>
      <c r="Q58" s="30"/>
      <c r="R58" s="34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6"/>
      <c r="AD58" s="113"/>
    </row>
    <row r="59" spans="1:30" ht="15" customHeight="1" x14ac:dyDescent="0.25">
      <c r="A59" s="452"/>
      <c r="B59" s="431"/>
      <c r="C59" s="349"/>
      <c r="D59" s="392"/>
      <c r="E59" s="88" t="s">
        <v>144</v>
      </c>
      <c r="F59" s="113"/>
      <c r="G59" s="113"/>
      <c r="H59" s="113"/>
      <c r="I59" s="113"/>
      <c r="J59" s="113"/>
      <c r="K59" s="113"/>
      <c r="L59" s="113"/>
      <c r="M59" s="113"/>
      <c r="N59" s="113"/>
      <c r="O59" s="114"/>
      <c r="P59" s="115"/>
      <c r="Q59" s="30"/>
      <c r="R59" s="34"/>
      <c r="S59" s="113"/>
      <c r="T59" s="113"/>
      <c r="U59" s="113"/>
      <c r="V59" s="113"/>
      <c r="W59" s="113"/>
      <c r="X59" s="113"/>
      <c r="Y59" s="113"/>
      <c r="Z59" s="113"/>
      <c r="AA59" s="113"/>
      <c r="AB59" s="113"/>
      <c r="AC59" s="116"/>
      <c r="AD59" s="113"/>
    </row>
    <row r="60" spans="1:30" ht="15" customHeight="1" x14ac:dyDescent="0.25">
      <c r="A60" s="452"/>
      <c r="B60" s="431"/>
      <c r="C60" s="349"/>
      <c r="D60" s="392" t="s">
        <v>217</v>
      </c>
      <c r="E60" s="88" t="s">
        <v>218</v>
      </c>
      <c r="F60" s="113"/>
      <c r="G60" s="113"/>
      <c r="H60" s="113"/>
      <c r="I60" s="113"/>
      <c r="J60" s="113"/>
      <c r="K60" s="113"/>
      <c r="L60" s="113"/>
      <c r="M60" s="113"/>
      <c r="N60" s="113"/>
      <c r="O60" s="114"/>
      <c r="P60" s="115"/>
      <c r="Q60" s="30"/>
      <c r="R60" s="34"/>
      <c r="S60" s="113"/>
      <c r="T60" s="113"/>
      <c r="U60" s="113"/>
      <c r="V60" s="113"/>
      <c r="W60" s="113"/>
      <c r="X60" s="113"/>
      <c r="Y60" s="113"/>
      <c r="Z60" s="113"/>
      <c r="AA60" s="113"/>
      <c r="AB60" s="113"/>
      <c r="AC60" s="116"/>
      <c r="AD60" s="113"/>
    </row>
    <row r="61" spans="1:30" ht="15" customHeight="1" x14ac:dyDescent="0.25">
      <c r="A61" s="452"/>
      <c r="B61" s="431"/>
      <c r="C61" s="349"/>
      <c r="D61" s="392"/>
      <c r="E61" s="88" t="s">
        <v>219</v>
      </c>
      <c r="F61" s="113"/>
      <c r="G61" s="113"/>
      <c r="H61" s="113"/>
      <c r="I61" s="113"/>
      <c r="J61" s="113"/>
      <c r="K61" s="113"/>
      <c r="L61" s="113"/>
      <c r="M61" s="113"/>
      <c r="N61" s="113"/>
      <c r="O61" s="114"/>
      <c r="P61" s="115"/>
      <c r="Q61" s="30"/>
      <c r="R61" s="34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6"/>
      <c r="AD61" s="113"/>
    </row>
    <row r="62" spans="1:30" ht="15" customHeight="1" x14ac:dyDescent="0.25">
      <c r="A62" s="452"/>
      <c r="B62" s="431"/>
      <c r="C62" s="349"/>
      <c r="D62" s="392"/>
      <c r="E62" s="88" t="s">
        <v>220</v>
      </c>
      <c r="F62" s="113"/>
      <c r="G62" s="113"/>
      <c r="H62" s="113"/>
      <c r="I62" s="113"/>
      <c r="J62" s="113"/>
      <c r="K62" s="113"/>
      <c r="L62" s="113"/>
      <c r="M62" s="113"/>
      <c r="N62" s="113"/>
      <c r="O62" s="114"/>
      <c r="P62" s="115"/>
      <c r="Q62" s="30"/>
      <c r="R62" s="34"/>
      <c r="S62" s="113"/>
      <c r="T62" s="113"/>
      <c r="U62" s="113"/>
      <c r="V62" s="113"/>
      <c r="W62" s="113"/>
      <c r="X62" s="113"/>
      <c r="Y62" s="113"/>
      <c r="Z62" s="113"/>
      <c r="AA62" s="113"/>
      <c r="AB62" s="113"/>
      <c r="AC62" s="116"/>
      <c r="AD62" s="113"/>
    </row>
    <row r="63" spans="1:30" ht="15.75" customHeight="1" x14ac:dyDescent="0.25">
      <c r="A63" s="452"/>
      <c r="B63" s="431"/>
      <c r="C63" s="349"/>
      <c r="D63" s="392"/>
      <c r="E63" s="88" t="s">
        <v>138</v>
      </c>
      <c r="F63" s="113"/>
      <c r="G63" s="113"/>
      <c r="H63" s="113"/>
      <c r="I63" s="113"/>
      <c r="J63" s="113"/>
      <c r="K63" s="113"/>
      <c r="L63" s="113"/>
      <c r="M63" s="113"/>
      <c r="N63" s="113"/>
      <c r="O63" s="114"/>
      <c r="P63" s="115"/>
      <c r="Q63" s="30"/>
      <c r="R63" s="34"/>
      <c r="S63" s="113"/>
      <c r="T63" s="113"/>
      <c r="U63" s="113"/>
      <c r="V63" s="113"/>
      <c r="W63" s="113"/>
      <c r="X63" s="113"/>
      <c r="Y63" s="113"/>
      <c r="Z63" s="113"/>
      <c r="AA63" s="113"/>
      <c r="AB63" s="113"/>
      <c r="AC63" s="116"/>
      <c r="AD63" s="113"/>
    </row>
    <row r="64" spans="1:30" ht="15" customHeight="1" x14ac:dyDescent="0.25">
      <c r="A64" s="452"/>
      <c r="B64" s="431"/>
      <c r="C64" s="349" t="s">
        <v>197</v>
      </c>
      <c r="D64" s="392"/>
      <c r="E64" s="99" t="s">
        <v>139</v>
      </c>
      <c r="F64" s="113"/>
      <c r="G64" s="113"/>
      <c r="H64" s="113"/>
      <c r="I64" s="113"/>
      <c r="J64" s="113"/>
      <c r="K64" s="113"/>
      <c r="L64" s="113"/>
      <c r="M64" s="113"/>
      <c r="N64" s="113"/>
      <c r="O64" s="114"/>
      <c r="P64" s="115"/>
      <c r="Q64" s="30"/>
      <c r="R64" s="34"/>
      <c r="S64" s="113"/>
      <c r="T64" s="113"/>
      <c r="U64" s="113">
        <v>198</v>
      </c>
      <c r="V64" s="113"/>
      <c r="W64" s="113"/>
      <c r="X64" s="113"/>
      <c r="Y64" s="113"/>
      <c r="Z64" s="113"/>
      <c r="AA64" s="113">
        <v>150.6</v>
      </c>
      <c r="AB64" s="113"/>
      <c r="AC64" s="116"/>
      <c r="AD64" s="113">
        <v>500</v>
      </c>
    </row>
    <row r="65" spans="1:30" ht="15" customHeight="1" x14ac:dyDescent="0.25">
      <c r="A65" s="452"/>
      <c r="B65" s="431"/>
      <c r="C65" s="349"/>
      <c r="D65" s="392"/>
      <c r="E65" s="99" t="s">
        <v>140</v>
      </c>
      <c r="F65" s="113"/>
      <c r="G65" s="113"/>
      <c r="H65" s="113"/>
      <c r="I65" s="113"/>
      <c r="J65" s="113"/>
      <c r="K65" s="113"/>
      <c r="L65" s="113"/>
      <c r="M65" s="113"/>
      <c r="N65" s="113"/>
      <c r="O65" s="114"/>
      <c r="P65" s="115"/>
      <c r="Q65" s="30"/>
      <c r="R65" s="34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6"/>
      <c r="AD65" s="113"/>
    </row>
    <row r="66" spans="1:30" ht="15" customHeight="1" x14ac:dyDescent="0.25">
      <c r="A66" s="452"/>
      <c r="B66" s="431"/>
      <c r="C66" s="349"/>
      <c r="D66" s="392"/>
      <c r="E66" s="88" t="s">
        <v>141</v>
      </c>
      <c r="F66" s="113"/>
      <c r="G66" s="113"/>
      <c r="H66" s="113"/>
      <c r="I66" s="113"/>
      <c r="J66" s="113"/>
      <c r="K66" s="113"/>
      <c r="L66" s="113"/>
      <c r="M66" s="113"/>
      <c r="N66" s="113"/>
      <c r="O66" s="114"/>
      <c r="P66" s="115"/>
      <c r="Q66" s="30"/>
      <c r="R66" s="34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  <c r="AC66" s="116"/>
      <c r="AD66" s="113"/>
    </row>
    <row r="67" spans="1:30" ht="15" customHeight="1" x14ac:dyDescent="0.25">
      <c r="A67" s="452"/>
      <c r="B67" s="431"/>
      <c r="C67" s="349"/>
      <c r="D67" s="392"/>
      <c r="E67" s="88" t="s">
        <v>144</v>
      </c>
      <c r="F67" s="113"/>
      <c r="G67" s="113"/>
      <c r="H67" s="113"/>
      <c r="I67" s="113"/>
      <c r="J67" s="113"/>
      <c r="K67" s="113"/>
      <c r="L67" s="113"/>
      <c r="M67" s="113"/>
      <c r="N67" s="113"/>
      <c r="O67" s="114"/>
      <c r="P67" s="115"/>
      <c r="Q67" s="30"/>
      <c r="R67" s="34"/>
      <c r="S67" s="113"/>
      <c r="T67" s="113"/>
      <c r="U67" s="113"/>
      <c r="V67" s="113"/>
      <c r="W67" s="113"/>
      <c r="X67" s="113"/>
      <c r="Y67" s="113"/>
      <c r="Z67" s="113"/>
      <c r="AA67" s="113"/>
      <c r="AB67" s="113"/>
      <c r="AC67" s="116"/>
      <c r="AD67" s="113"/>
    </row>
    <row r="68" spans="1:30" ht="18.75" x14ac:dyDescent="0.3">
      <c r="N68" s="134"/>
      <c r="AA68" s="134"/>
    </row>
    <row r="69" spans="1:30" ht="24" customHeight="1" thickBot="1" x14ac:dyDescent="0.3">
      <c r="A69" s="395" t="s">
        <v>198</v>
      </c>
      <c r="B69" s="395"/>
      <c r="C69" s="395"/>
      <c r="D69" s="395"/>
      <c r="E69" s="395"/>
      <c r="F69" s="395"/>
      <c r="G69" s="395"/>
      <c r="H69" s="395"/>
      <c r="I69" s="395"/>
      <c r="J69" s="395"/>
      <c r="K69" s="395"/>
      <c r="L69" s="395"/>
      <c r="M69" s="395"/>
      <c r="N69" s="395"/>
      <c r="O69" s="395"/>
      <c r="P69" s="395"/>
      <c r="Q69" s="395"/>
      <c r="R69" s="395"/>
      <c r="S69" s="395"/>
      <c r="T69" s="395"/>
      <c r="U69" s="395"/>
      <c r="V69" s="395"/>
      <c r="W69" s="395"/>
      <c r="X69" s="395"/>
      <c r="Y69" s="395"/>
      <c r="Z69" s="395"/>
      <c r="AA69" s="395"/>
      <c r="AB69" s="395"/>
      <c r="AC69" s="395"/>
      <c r="AD69" s="395"/>
    </row>
    <row r="70" spans="1:30" ht="15.75" thickBot="1" x14ac:dyDescent="0.3">
      <c r="B70" s="128"/>
      <c r="D70" s="129"/>
      <c r="E70" s="129"/>
      <c r="F70" s="436" t="s">
        <v>199</v>
      </c>
      <c r="G70" s="437"/>
      <c r="H70" s="437"/>
      <c r="I70" s="437"/>
      <c r="J70" s="437"/>
      <c r="K70" s="437"/>
      <c r="L70" s="437"/>
      <c r="M70" s="437"/>
      <c r="N70" s="437"/>
      <c r="O70" s="437"/>
      <c r="P70" s="437"/>
      <c r="Q70" s="437"/>
      <c r="S70" s="436" t="s">
        <v>200</v>
      </c>
      <c r="T70" s="437"/>
      <c r="U70" s="437"/>
      <c r="V70" s="437"/>
      <c r="W70" s="437"/>
      <c r="X70" s="437"/>
      <c r="Y70" s="437"/>
      <c r="Z70" s="437"/>
      <c r="AA70" s="437"/>
      <c r="AB70" s="437"/>
      <c r="AC70" s="437"/>
      <c r="AD70" s="437"/>
    </row>
    <row r="71" spans="1:30" ht="66" customHeight="1" x14ac:dyDescent="0.25">
      <c r="A71" s="438" t="s">
        <v>186</v>
      </c>
      <c r="B71" s="412" t="s">
        <v>201</v>
      </c>
      <c r="C71" s="440" t="s">
        <v>221</v>
      </c>
      <c r="D71" s="441"/>
      <c r="E71" s="444" t="s">
        <v>189</v>
      </c>
      <c r="F71" s="446" t="s">
        <v>190</v>
      </c>
      <c r="G71" s="412"/>
      <c r="H71" s="412"/>
      <c r="I71" s="447" t="s">
        <v>191</v>
      </c>
      <c r="J71" s="448"/>
      <c r="K71" s="448"/>
      <c r="L71" s="447" t="s">
        <v>192</v>
      </c>
      <c r="M71" s="448"/>
      <c r="N71" s="449"/>
      <c r="O71" s="450" t="s">
        <v>193</v>
      </c>
      <c r="P71" s="450"/>
      <c r="Q71" s="451"/>
      <c r="S71" s="438" t="s">
        <v>190</v>
      </c>
      <c r="T71" s="412"/>
      <c r="U71" s="412"/>
      <c r="V71" s="447" t="s">
        <v>191</v>
      </c>
      <c r="W71" s="448"/>
      <c r="X71" s="448"/>
      <c r="Y71" s="447" t="s">
        <v>192</v>
      </c>
      <c r="Z71" s="448"/>
      <c r="AA71" s="449"/>
      <c r="AB71" s="450" t="s">
        <v>193</v>
      </c>
      <c r="AC71" s="450"/>
      <c r="AD71" s="451"/>
    </row>
    <row r="72" spans="1:30" ht="15" customHeight="1" x14ac:dyDescent="0.25">
      <c r="A72" s="439"/>
      <c r="B72" s="392"/>
      <c r="C72" s="442"/>
      <c r="D72" s="443"/>
      <c r="E72" s="445"/>
      <c r="F72" s="31">
        <f>$F$4</f>
        <v>2017</v>
      </c>
      <c r="G72" s="102">
        <f>$E$4</f>
        <v>2018</v>
      </c>
      <c r="H72" s="102">
        <f>$D$4</f>
        <v>2019</v>
      </c>
      <c r="I72" s="102">
        <f>$F$4</f>
        <v>2017</v>
      </c>
      <c r="J72" s="102">
        <f>$E$4</f>
        <v>2018</v>
      </c>
      <c r="K72" s="102">
        <f>$D$4</f>
        <v>2019</v>
      </c>
      <c r="L72" s="102">
        <f>$F$4</f>
        <v>2017</v>
      </c>
      <c r="M72" s="102">
        <f>$E$4</f>
        <v>2018</v>
      </c>
      <c r="N72" s="32">
        <f>$D$4</f>
        <v>2019</v>
      </c>
      <c r="O72" s="191">
        <f>$F$4</f>
        <v>2017</v>
      </c>
      <c r="P72" s="191">
        <f>$E$4</f>
        <v>2018</v>
      </c>
      <c r="Q72" s="191">
        <f>$D$4</f>
        <v>2019</v>
      </c>
      <c r="S72" s="33">
        <f>$F$4</f>
        <v>2017</v>
      </c>
      <c r="T72" s="102">
        <f>$E$4</f>
        <v>2018</v>
      </c>
      <c r="U72" s="102">
        <f>$D$4</f>
        <v>2019</v>
      </c>
      <c r="V72" s="102">
        <f>$F$4</f>
        <v>2017</v>
      </c>
      <c r="W72" s="102">
        <f>$E$4</f>
        <v>2018</v>
      </c>
      <c r="X72" s="102">
        <f>$D$4</f>
        <v>2019</v>
      </c>
      <c r="Y72" s="102">
        <f>$F$4</f>
        <v>2017</v>
      </c>
      <c r="Z72" s="102">
        <f>$E$4</f>
        <v>2018</v>
      </c>
      <c r="AA72" s="32">
        <f>$D$4</f>
        <v>2019</v>
      </c>
      <c r="AB72" s="191">
        <f>$F$4</f>
        <v>2017</v>
      </c>
      <c r="AC72" s="191">
        <f>$E$4</f>
        <v>2018</v>
      </c>
      <c r="AD72" s="191">
        <f>$D$4</f>
        <v>2019</v>
      </c>
    </row>
    <row r="73" spans="1:30" ht="30" customHeight="1" x14ac:dyDescent="0.25">
      <c r="A73" s="432" t="s">
        <v>194</v>
      </c>
      <c r="B73" s="434" t="s">
        <v>202</v>
      </c>
      <c r="C73" s="428" t="s">
        <v>222</v>
      </c>
      <c r="D73" s="429"/>
      <c r="E73" s="88" t="s">
        <v>218</v>
      </c>
      <c r="F73" s="99"/>
      <c r="G73" s="99"/>
      <c r="H73" s="99"/>
      <c r="I73" s="99"/>
      <c r="J73" s="99"/>
      <c r="K73" s="99"/>
      <c r="L73" s="113"/>
      <c r="M73" s="113"/>
      <c r="N73" s="113"/>
      <c r="O73" s="29"/>
      <c r="P73" s="115"/>
      <c r="Q73" s="30"/>
      <c r="S73" s="99"/>
      <c r="T73" s="99"/>
      <c r="U73" s="99"/>
      <c r="V73" s="99"/>
      <c r="W73" s="99"/>
      <c r="X73" s="99"/>
      <c r="Y73" s="113"/>
      <c r="Z73" s="113"/>
      <c r="AA73" s="113"/>
      <c r="AB73" s="113"/>
      <c r="AC73" s="116"/>
      <c r="AD73" s="113"/>
    </row>
    <row r="74" spans="1:30" ht="15" customHeight="1" x14ac:dyDescent="0.25">
      <c r="A74" s="433"/>
      <c r="B74" s="435"/>
      <c r="C74" s="400"/>
      <c r="D74" s="402"/>
      <c r="E74" s="88" t="s">
        <v>219</v>
      </c>
      <c r="F74" s="99"/>
      <c r="G74" s="99"/>
      <c r="H74" s="99"/>
      <c r="I74" s="99"/>
      <c r="J74" s="99"/>
      <c r="K74" s="99"/>
      <c r="L74" s="113"/>
      <c r="M74" s="113"/>
      <c r="N74" s="113"/>
      <c r="O74" s="29"/>
      <c r="P74" s="115"/>
      <c r="Q74" s="30"/>
      <c r="S74" s="99"/>
      <c r="T74" s="99"/>
      <c r="U74" s="99"/>
      <c r="V74" s="99"/>
      <c r="W74" s="99"/>
      <c r="X74" s="99"/>
      <c r="Y74" s="113"/>
      <c r="Z74" s="113"/>
      <c r="AA74" s="113"/>
      <c r="AB74" s="113"/>
      <c r="AC74" s="116"/>
      <c r="AD74" s="113"/>
    </row>
    <row r="75" spans="1:30" ht="15" customHeight="1" x14ac:dyDescent="0.25">
      <c r="A75" s="433"/>
      <c r="B75" s="435"/>
      <c r="C75" s="400"/>
      <c r="D75" s="402"/>
      <c r="E75" s="88" t="s">
        <v>220</v>
      </c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6"/>
      <c r="Q75" s="113"/>
      <c r="S75" s="113"/>
      <c r="T75" s="113"/>
      <c r="U75" s="113"/>
      <c r="V75" s="113"/>
      <c r="W75" s="113"/>
      <c r="X75" s="113"/>
      <c r="Y75" s="113"/>
      <c r="Z75" s="113"/>
      <c r="AA75" s="113"/>
      <c r="AB75" s="113"/>
      <c r="AC75" s="116"/>
      <c r="AD75" s="113"/>
    </row>
    <row r="76" spans="1:30" ht="15" customHeight="1" x14ac:dyDescent="0.25">
      <c r="A76" s="433"/>
      <c r="B76" s="435"/>
      <c r="C76" s="400"/>
      <c r="D76" s="402"/>
      <c r="E76" s="88" t="s">
        <v>138</v>
      </c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6"/>
      <c r="Q76" s="113"/>
      <c r="S76" s="113"/>
      <c r="T76" s="113"/>
      <c r="U76" s="113"/>
      <c r="V76" s="113"/>
      <c r="W76" s="113"/>
      <c r="X76" s="113"/>
      <c r="Y76" s="113"/>
      <c r="Z76" s="44"/>
      <c r="AA76" s="44"/>
      <c r="AB76" s="113"/>
      <c r="AC76" s="116"/>
      <c r="AD76" s="113"/>
    </row>
    <row r="77" spans="1:30" ht="15" customHeight="1" x14ac:dyDescent="0.25">
      <c r="A77" s="433"/>
      <c r="B77" s="435"/>
      <c r="C77" s="400"/>
      <c r="D77" s="402"/>
      <c r="E77" s="99" t="s">
        <v>139</v>
      </c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6"/>
      <c r="Q77" s="113"/>
      <c r="S77" s="113"/>
      <c r="T77" s="113">
        <v>95</v>
      </c>
      <c r="U77" s="113"/>
      <c r="V77" s="113"/>
      <c r="W77" s="113"/>
      <c r="X77" s="113"/>
      <c r="Y77" s="113"/>
      <c r="Z77" s="113">
        <v>498.77</v>
      </c>
      <c r="AA77" s="113"/>
      <c r="AB77" s="113"/>
      <c r="AC77" s="116">
        <v>300</v>
      </c>
      <c r="AD77" s="113"/>
    </row>
    <row r="78" spans="1:30" ht="15" customHeight="1" x14ac:dyDescent="0.25">
      <c r="A78" s="433"/>
      <c r="B78" s="435"/>
      <c r="C78" s="400"/>
      <c r="D78" s="402"/>
      <c r="E78" s="99" t="s">
        <v>140</v>
      </c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6"/>
      <c r="Q78" s="113"/>
      <c r="S78" s="113"/>
      <c r="T78" s="113"/>
      <c r="U78" s="113">
        <v>2280</v>
      </c>
      <c r="V78" s="113"/>
      <c r="W78" s="113"/>
      <c r="X78" s="113"/>
      <c r="Y78" s="113"/>
      <c r="Z78" s="113"/>
      <c r="AA78" s="113">
        <v>5234.3</v>
      </c>
      <c r="AB78" s="113"/>
      <c r="AC78" s="116"/>
      <c r="AD78" s="113">
        <v>872</v>
      </c>
    </row>
    <row r="79" spans="1:30" ht="15.75" customHeight="1" x14ac:dyDescent="0.25">
      <c r="A79" s="433"/>
      <c r="B79" s="435"/>
      <c r="C79" s="400"/>
      <c r="D79" s="402"/>
      <c r="E79" s="88" t="s">
        <v>141</v>
      </c>
      <c r="F79" s="113"/>
      <c r="G79" s="113">
        <v>510</v>
      </c>
      <c r="H79" s="113"/>
      <c r="I79" s="113"/>
      <c r="J79" s="113"/>
      <c r="K79" s="113"/>
      <c r="L79" s="113"/>
      <c r="M79" s="113">
        <v>890.43</v>
      </c>
      <c r="N79" s="113"/>
      <c r="O79" s="113"/>
      <c r="P79" s="116">
        <v>270</v>
      </c>
      <c r="Q79" s="113"/>
      <c r="S79" s="113"/>
      <c r="T79" s="113"/>
      <c r="U79" s="113">
        <v>95</v>
      </c>
      <c r="V79" s="113"/>
      <c r="W79" s="113"/>
      <c r="X79" s="113"/>
      <c r="Y79" s="113"/>
      <c r="Z79" s="113"/>
      <c r="AA79" s="113">
        <v>308.49</v>
      </c>
      <c r="AB79" s="113"/>
      <c r="AC79" s="116"/>
      <c r="AD79" s="113">
        <v>161</v>
      </c>
    </row>
    <row r="80" spans="1:30" ht="15" customHeight="1" x14ac:dyDescent="0.25">
      <c r="A80" s="433"/>
      <c r="B80" s="435"/>
      <c r="C80" s="400"/>
      <c r="D80" s="402"/>
      <c r="E80" s="88" t="s">
        <v>144</v>
      </c>
      <c r="F80" s="113">
        <v>15</v>
      </c>
      <c r="G80" s="113"/>
      <c r="H80" s="113"/>
      <c r="I80" s="113"/>
      <c r="J80" s="113"/>
      <c r="K80" s="113"/>
      <c r="L80" s="113">
        <v>75.03</v>
      </c>
      <c r="M80" s="113"/>
      <c r="N80" s="113"/>
      <c r="O80" s="113">
        <v>190</v>
      </c>
      <c r="P80" s="116"/>
      <c r="Q80" s="113"/>
      <c r="S80" s="113"/>
      <c r="T80" s="113">
        <v>771</v>
      </c>
      <c r="U80" s="113"/>
      <c r="V80" s="113"/>
      <c r="W80" s="113"/>
      <c r="X80" s="113"/>
      <c r="Y80" s="113"/>
      <c r="Z80" s="113">
        <v>1725.15</v>
      </c>
      <c r="AA80" s="113"/>
      <c r="AB80" s="113"/>
      <c r="AC80" s="116">
        <v>217</v>
      </c>
      <c r="AD80" s="113"/>
    </row>
    <row r="81" spans="1:30" ht="15" customHeight="1" x14ac:dyDescent="0.25">
      <c r="A81" s="433"/>
      <c r="B81" s="435"/>
      <c r="C81" s="428" t="s">
        <v>235</v>
      </c>
      <c r="D81" s="429"/>
      <c r="E81" s="88" t="s">
        <v>218</v>
      </c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6"/>
      <c r="Q81" s="113"/>
      <c r="S81" s="113"/>
      <c r="T81" s="113"/>
      <c r="U81" s="113"/>
      <c r="V81" s="113"/>
      <c r="W81" s="113"/>
      <c r="X81" s="113"/>
      <c r="Y81" s="113"/>
      <c r="Z81" s="113"/>
      <c r="AA81" s="113"/>
      <c r="AB81" s="113"/>
      <c r="AC81" s="116"/>
      <c r="AD81" s="113"/>
    </row>
    <row r="82" spans="1:30" ht="15" customHeight="1" x14ac:dyDescent="0.25">
      <c r="A82" s="433"/>
      <c r="B82" s="435"/>
      <c r="C82" s="400"/>
      <c r="D82" s="402"/>
      <c r="E82" s="88" t="s">
        <v>219</v>
      </c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6"/>
      <c r="Q82" s="113"/>
      <c r="S82" s="113"/>
      <c r="T82" s="113"/>
      <c r="U82" s="113"/>
      <c r="V82" s="113"/>
      <c r="W82" s="113"/>
      <c r="X82" s="113"/>
      <c r="Y82" s="113"/>
      <c r="Z82" s="113"/>
      <c r="AA82" s="113"/>
      <c r="AB82" s="113"/>
      <c r="AC82" s="116"/>
      <c r="AD82" s="113"/>
    </row>
    <row r="83" spans="1:30" ht="15.75" customHeight="1" x14ac:dyDescent="0.25">
      <c r="A83" s="433"/>
      <c r="B83" s="435"/>
      <c r="C83" s="400"/>
      <c r="D83" s="402"/>
      <c r="E83" s="88" t="s">
        <v>220</v>
      </c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6"/>
      <c r="Q83" s="113"/>
      <c r="S83" s="113"/>
      <c r="T83" s="113"/>
      <c r="U83" s="113"/>
      <c r="V83" s="113"/>
      <c r="W83" s="113"/>
      <c r="X83" s="113"/>
      <c r="Y83" s="113"/>
      <c r="Z83" s="113"/>
      <c r="AA83" s="113"/>
      <c r="AB83" s="113"/>
      <c r="AC83" s="116"/>
      <c r="AD83" s="113"/>
    </row>
    <row r="84" spans="1:30" ht="15" customHeight="1" x14ac:dyDescent="0.25">
      <c r="A84" s="433"/>
      <c r="B84" s="435"/>
      <c r="C84" s="400"/>
      <c r="D84" s="402"/>
      <c r="E84" s="88" t="s">
        <v>138</v>
      </c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6"/>
      <c r="Q84" s="113"/>
      <c r="S84" s="113"/>
      <c r="T84" s="113"/>
      <c r="U84" s="113"/>
      <c r="V84" s="113"/>
      <c r="W84" s="113"/>
      <c r="X84" s="113"/>
      <c r="Y84" s="113"/>
      <c r="Z84" s="113"/>
      <c r="AA84" s="113"/>
      <c r="AB84" s="113"/>
      <c r="AC84" s="116"/>
      <c r="AD84" s="113"/>
    </row>
    <row r="85" spans="1:30" ht="15" customHeight="1" x14ac:dyDescent="0.25">
      <c r="A85" s="433"/>
      <c r="B85" s="435"/>
      <c r="C85" s="400"/>
      <c r="D85" s="402"/>
      <c r="E85" s="99" t="s">
        <v>139</v>
      </c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6"/>
      <c r="Q85" s="113"/>
      <c r="S85" s="113"/>
      <c r="T85" s="113"/>
      <c r="U85" s="113"/>
      <c r="V85" s="113"/>
      <c r="W85" s="113"/>
      <c r="X85" s="113"/>
      <c r="Y85" s="113"/>
      <c r="Z85" s="113"/>
      <c r="AA85" s="113"/>
      <c r="AB85" s="113"/>
      <c r="AC85" s="116"/>
      <c r="AD85" s="113"/>
    </row>
    <row r="86" spans="1:30" ht="15" customHeight="1" x14ac:dyDescent="0.25">
      <c r="A86" s="433"/>
      <c r="B86" s="435"/>
      <c r="C86" s="400"/>
      <c r="D86" s="402"/>
      <c r="E86" s="99" t="s">
        <v>140</v>
      </c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6"/>
      <c r="Q86" s="113"/>
      <c r="S86" s="113"/>
      <c r="T86" s="113"/>
      <c r="U86" s="113"/>
      <c r="V86" s="113"/>
      <c r="W86" s="113"/>
      <c r="X86" s="113"/>
      <c r="Y86" s="113"/>
      <c r="Z86" s="113"/>
      <c r="AA86" s="113"/>
      <c r="AB86" s="113"/>
      <c r="AC86" s="116"/>
      <c r="AD86" s="113"/>
    </row>
    <row r="87" spans="1:30" ht="15" customHeight="1" x14ac:dyDescent="0.25">
      <c r="A87" s="433"/>
      <c r="B87" s="435"/>
      <c r="C87" s="400"/>
      <c r="D87" s="402"/>
      <c r="E87" s="88" t="s">
        <v>141</v>
      </c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6"/>
      <c r="Q87" s="113"/>
      <c r="S87" s="113"/>
      <c r="T87" s="113"/>
      <c r="U87" s="113"/>
      <c r="V87" s="113"/>
      <c r="W87" s="113"/>
      <c r="X87" s="113"/>
      <c r="Y87" s="113"/>
      <c r="Z87" s="113"/>
      <c r="AA87" s="113"/>
      <c r="AB87" s="113"/>
      <c r="AC87" s="116"/>
      <c r="AD87" s="113"/>
    </row>
    <row r="88" spans="1:30" ht="15" customHeight="1" x14ac:dyDescent="0.25">
      <c r="A88" s="433"/>
      <c r="B88" s="435"/>
      <c r="C88" s="400"/>
      <c r="D88" s="402"/>
      <c r="E88" s="88" t="s">
        <v>144</v>
      </c>
      <c r="F88" s="113"/>
      <c r="G88" s="113">
        <v>155</v>
      </c>
      <c r="H88" s="113"/>
      <c r="I88" s="113"/>
      <c r="J88" s="113"/>
      <c r="K88" s="113"/>
      <c r="L88" s="113"/>
      <c r="M88" s="113">
        <v>1602.74</v>
      </c>
      <c r="N88" s="113"/>
      <c r="O88" s="113"/>
      <c r="P88" s="116">
        <v>217</v>
      </c>
      <c r="Q88" s="113"/>
      <c r="S88" s="113"/>
      <c r="T88" s="113"/>
      <c r="U88" s="113"/>
      <c r="V88" s="113"/>
      <c r="W88" s="113"/>
      <c r="X88" s="113"/>
      <c r="Y88" s="113"/>
      <c r="Z88" s="113"/>
      <c r="AA88" s="113"/>
      <c r="AB88" s="113"/>
      <c r="AC88" s="116"/>
      <c r="AD88" s="113"/>
    </row>
    <row r="89" spans="1:30" ht="15.75" customHeight="1" x14ac:dyDescent="0.25">
      <c r="A89" s="433"/>
      <c r="B89" s="434" t="s">
        <v>223</v>
      </c>
      <c r="C89" s="428" t="s">
        <v>222</v>
      </c>
      <c r="D89" s="429"/>
      <c r="E89" s="88" t="s">
        <v>218</v>
      </c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6"/>
      <c r="Q89" s="113"/>
      <c r="S89" s="113"/>
      <c r="T89" s="113"/>
      <c r="U89" s="113"/>
      <c r="V89" s="113"/>
      <c r="W89" s="113"/>
      <c r="X89" s="113"/>
      <c r="Y89" s="113"/>
      <c r="Z89" s="113"/>
      <c r="AA89" s="113"/>
      <c r="AB89" s="113"/>
      <c r="AC89" s="116"/>
      <c r="AD89" s="113"/>
    </row>
    <row r="90" spans="1:30" ht="15" customHeight="1" x14ac:dyDescent="0.25">
      <c r="A90" s="433"/>
      <c r="B90" s="435"/>
      <c r="C90" s="400"/>
      <c r="D90" s="402"/>
      <c r="E90" s="88" t="s">
        <v>219</v>
      </c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P90" s="116"/>
      <c r="Q90" s="113"/>
      <c r="S90" s="113"/>
      <c r="T90" s="113"/>
      <c r="U90" s="113"/>
      <c r="V90" s="113"/>
      <c r="W90" s="113"/>
      <c r="X90" s="113"/>
      <c r="Y90" s="113"/>
      <c r="Z90" s="113"/>
      <c r="AA90" s="113"/>
      <c r="AB90" s="113"/>
      <c r="AC90" s="116"/>
      <c r="AD90" s="113"/>
    </row>
    <row r="91" spans="1:30" ht="15" customHeight="1" x14ac:dyDescent="0.25">
      <c r="A91" s="433"/>
      <c r="B91" s="435"/>
      <c r="C91" s="400"/>
      <c r="D91" s="402"/>
      <c r="E91" s="88" t="s">
        <v>220</v>
      </c>
      <c r="F91" s="113"/>
      <c r="G91" s="113"/>
      <c r="H91" s="113"/>
      <c r="I91" s="113"/>
      <c r="J91" s="113"/>
      <c r="K91" s="113"/>
      <c r="L91" s="113"/>
      <c r="M91" s="113"/>
      <c r="N91" s="113"/>
      <c r="O91" s="113"/>
      <c r="P91" s="116"/>
      <c r="Q91" s="113"/>
      <c r="S91" s="113"/>
      <c r="T91" s="113"/>
      <c r="U91" s="113"/>
      <c r="V91" s="113"/>
      <c r="W91" s="113"/>
      <c r="X91" s="113"/>
      <c r="Y91" s="113"/>
      <c r="Z91" s="113"/>
      <c r="AA91" s="113"/>
      <c r="AB91" s="113"/>
      <c r="AC91" s="116"/>
      <c r="AD91" s="113"/>
    </row>
    <row r="92" spans="1:30" ht="15" customHeight="1" x14ac:dyDescent="0.25">
      <c r="A92" s="433"/>
      <c r="B92" s="435"/>
      <c r="C92" s="400"/>
      <c r="D92" s="402"/>
      <c r="E92" s="88" t="s">
        <v>138</v>
      </c>
      <c r="F92" s="113"/>
      <c r="G92" s="113"/>
      <c r="H92" s="113"/>
      <c r="I92" s="113"/>
      <c r="J92" s="113"/>
      <c r="K92" s="113"/>
      <c r="L92" s="113"/>
      <c r="M92" s="113"/>
      <c r="N92" s="113"/>
      <c r="O92" s="113"/>
      <c r="P92" s="116"/>
      <c r="Q92" s="113"/>
      <c r="S92" s="113"/>
      <c r="T92" s="113"/>
      <c r="U92" s="113"/>
      <c r="V92" s="113"/>
      <c r="W92" s="113"/>
      <c r="X92" s="113"/>
      <c r="Y92" s="113"/>
      <c r="Z92" s="113"/>
      <c r="AA92" s="113"/>
      <c r="AB92" s="113"/>
      <c r="AC92" s="116"/>
      <c r="AD92" s="113"/>
    </row>
    <row r="93" spans="1:30" ht="15" customHeight="1" x14ac:dyDescent="0.25">
      <c r="A93" s="433"/>
      <c r="B93" s="435"/>
      <c r="C93" s="400"/>
      <c r="D93" s="402"/>
      <c r="E93" s="99" t="s">
        <v>139</v>
      </c>
      <c r="F93" s="113"/>
      <c r="G93" s="113"/>
      <c r="H93" s="113"/>
      <c r="I93" s="113"/>
      <c r="J93" s="113"/>
      <c r="K93" s="113"/>
      <c r="L93" s="113"/>
      <c r="M93" s="113"/>
      <c r="N93" s="113"/>
      <c r="O93" s="113"/>
      <c r="P93" s="116"/>
      <c r="Q93" s="113"/>
      <c r="S93" s="113"/>
      <c r="T93" s="113"/>
      <c r="U93" s="113"/>
      <c r="V93" s="113"/>
      <c r="W93" s="113"/>
      <c r="X93" s="113"/>
      <c r="Y93" s="113"/>
      <c r="Z93" s="113"/>
      <c r="AA93" s="113"/>
      <c r="AB93" s="113"/>
      <c r="AC93" s="116"/>
      <c r="AD93" s="113"/>
    </row>
    <row r="94" spans="1:30" ht="15" customHeight="1" x14ac:dyDescent="0.25">
      <c r="A94" s="433"/>
      <c r="B94" s="435"/>
      <c r="C94" s="400"/>
      <c r="D94" s="402"/>
      <c r="E94" s="99" t="s">
        <v>140</v>
      </c>
      <c r="F94" s="113"/>
      <c r="G94" s="113"/>
      <c r="H94" s="113"/>
      <c r="I94" s="113"/>
      <c r="J94" s="113"/>
      <c r="K94" s="113"/>
      <c r="L94" s="113"/>
      <c r="M94" s="113"/>
      <c r="N94" s="113"/>
      <c r="O94" s="113"/>
      <c r="P94" s="116"/>
      <c r="Q94" s="113"/>
      <c r="S94" s="113"/>
      <c r="T94" s="113">
        <v>160</v>
      </c>
      <c r="U94" s="113"/>
      <c r="V94" s="113"/>
      <c r="W94" s="113"/>
      <c r="X94" s="113"/>
      <c r="Y94" s="113"/>
      <c r="Z94" s="113">
        <v>788.35</v>
      </c>
      <c r="AA94" s="113"/>
      <c r="AB94" s="113"/>
      <c r="AC94" s="116">
        <v>440</v>
      </c>
      <c r="AD94" s="113"/>
    </row>
    <row r="95" spans="1:30" ht="15.75" customHeight="1" x14ac:dyDescent="0.25">
      <c r="A95" s="433"/>
      <c r="B95" s="435"/>
      <c r="C95" s="400"/>
      <c r="D95" s="402"/>
      <c r="E95" s="88" t="s">
        <v>141</v>
      </c>
      <c r="F95" s="113"/>
      <c r="G95" s="113"/>
      <c r="H95" s="113"/>
      <c r="I95" s="113"/>
      <c r="J95" s="113"/>
      <c r="K95" s="113"/>
      <c r="L95" s="113"/>
      <c r="M95" s="113"/>
      <c r="N95" s="113"/>
      <c r="O95" s="113"/>
      <c r="P95" s="116"/>
      <c r="Q95" s="113"/>
      <c r="S95" s="113"/>
      <c r="T95" s="113"/>
      <c r="U95" s="113"/>
      <c r="V95" s="113"/>
      <c r="W95" s="113"/>
      <c r="X95" s="113"/>
      <c r="Y95" s="113"/>
      <c r="Z95" s="113"/>
      <c r="AA95" s="113"/>
      <c r="AB95" s="113"/>
      <c r="AC95" s="116"/>
      <c r="AD95" s="113"/>
    </row>
    <row r="96" spans="1:30" ht="15" customHeight="1" x14ac:dyDescent="0.25">
      <c r="A96" s="433"/>
      <c r="B96" s="435"/>
      <c r="C96" s="400"/>
      <c r="D96" s="402"/>
      <c r="E96" s="88" t="s">
        <v>144</v>
      </c>
      <c r="F96" s="113"/>
      <c r="G96" s="113"/>
      <c r="H96" s="113"/>
      <c r="I96" s="113"/>
      <c r="J96" s="113"/>
      <c r="K96" s="113"/>
      <c r="L96" s="113"/>
      <c r="M96" s="113"/>
      <c r="N96" s="113"/>
      <c r="O96" s="113"/>
      <c r="P96" s="116"/>
      <c r="Q96" s="113"/>
      <c r="S96" s="113"/>
      <c r="T96" s="113"/>
      <c r="U96" s="113"/>
      <c r="V96" s="113"/>
      <c r="W96" s="113"/>
      <c r="X96" s="113"/>
      <c r="Y96" s="113"/>
      <c r="Z96" s="113"/>
      <c r="AA96" s="113"/>
      <c r="AB96" s="113"/>
      <c r="AC96" s="116"/>
      <c r="AD96" s="113"/>
    </row>
    <row r="97" spans="1:30" ht="15" customHeight="1" x14ac:dyDescent="0.25">
      <c r="A97" s="430" t="s">
        <v>135</v>
      </c>
      <c r="B97" s="431" t="s">
        <v>202</v>
      </c>
      <c r="C97" s="426" t="s">
        <v>222</v>
      </c>
      <c r="D97" s="426"/>
      <c r="E97" s="88" t="s">
        <v>218</v>
      </c>
      <c r="F97" s="113"/>
      <c r="G97" s="113"/>
      <c r="H97" s="113"/>
      <c r="I97" s="113"/>
      <c r="J97" s="113"/>
      <c r="K97" s="113"/>
      <c r="L97" s="113"/>
      <c r="M97" s="113"/>
      <c r="N97" s="113"/>
      <c r="O97" s="113"/>
      <c r="P97" s="116"/>
      <c r="Q97" s="113"/>
      <c r="S97" s="113"/>
      <c r="T97" s="113"/>
      <c r="U97" s="113"/>
      <c r="V97" s="113"/>
      <c r="W97" s="113"/>
      <c r="X97" s="113"/>
      <c r="Y97" s="113"/>
      <c r="Z97" s="113"/>
      <c r="AA97" s="113"/>
      <c r="AB97" s="113"/>
      <c r="AC97" s="116"/>
      <c r="AD97" s="113"/>
    </row>
    <row r="98" spans="1:30" ht="15" customHeight="1" x14ac:dyDescent="0.25">
      <c r="A98" s="430"/>
      <c r="B98" s="431"/>
      <c r="C98" s="426"/>
      <c r="D98" s="426"/>
      <c r="E98" s="88" t="s">
        <v>219</v>
      </c>
      <c r="F98" s="113"/>
      <c r="G98" s="113"/>
      <c r="H98" s="113"/>
      <c r="I98" s="113"/>
      <c r="J98" s="113"/>
      <c r="K98" s="113"/>
      <c r="L98" s="113"/>
      <c r="M98" s="113"/>
      <c r="N98" s="113"/>
      <c r="O98" s="113"/>
      <c r="P98" s="116"/>
      <c r="Q98" s="113"/>
      <c r="S98" s="113"/>
      <c r="T98" s="113"/>
      <c r="U98" s="113"/>
      <c r="V98" s="113"/>
      <c r="W98" s="113"/>
      <c r="X98" s="113"/>
      <c r="Y98" s="113"/>
      <c r="Z98" s="113"/>
      <c r="AA98" s="113"/>
      <c r="AB98" s="113"/>
      <c r="AC98" s="116"/>
      <c r="AD98" s="113"/>
    </row>
    <row r="99" spans="1:30" ht="15" customHeight="1" x14ac:dyDescent="0.25">
      <c r="A99" s="430"/>
      <c r="B99" s="431"/>
      <c r="C99" s="426"/>
      <c r="D99" s="426"/>
      <c r="E99" s="88" t="s">
        <v>220</v>
      </c>
      <c r="F99" s="113"/>
      <c r="G99" s="113"/>
      <c r="H99" s="113"/>
      <c r="I99" s="113"/>
      <c r="J99" s="113"/>
      <c r="K99" s="113"/>
      <c r="L99" s="113"/>
      <c r="M99" s="113"/>
      <c r="N99" s="113"/>
      <c r="O99" s="113"/>
      <c r="P99" s="116"/>
      <c r="Q99" s="113"/>
      <c r="S99" s="113"/>
      <c r="T99" s="113"/>
      <c r="U99" s="113"/>
      <c r="V99" s="113"/>
      <c r="W99" s="113"/>
      <c r="X99" s="113"/>
      <c r="Y99" s="113"/>
      <c r="Z99" s="113"/>
      <c r="AA99" s="113"/>
      <c r="AB99" s="113"/>
      <c r="AC99" s="116"/>
      <c r="AD99" s="113"/>
    </row>
    <row r="100" spans="1:30" ht="15" customHeight="1" x14ac:dyDescent="0.25">
      <c r="A100" s="430"/>
      <c r="B100" s="431"/>
      <c r="C100" s="426"/>
      <c r="D100" s="426"/>
      <c r="E100" s="88" t="s">
        <v>138</v>
      </c>
      <c r="F100" s="113"/>
      <c r="G100" s="113"/>
      <c r="H100" s="113"/>
      <c r="I100" s="113"/>
      <c r="J100" s="113"/>
      <c r="K100" s="113"/>
      <c r="L100" s="113"/>
      <c r="M100" s="113"/>
      <c r="N100" s="113"/>
      <c r="O100" s="113"/>
      <c r="P100" s="116"/>
      <c r="Q100" s="113"/>
      <c r="S100" s="113"/>
      <c r="T100" s="113"/>
      <c r="U100" s="113">
        <v>3180</v>
      </c>
      <c r="V100" s="113"/>
      <c r="W100" s="113"/>
      <c r="X100" s="113"/>
      <c r="Y100" s="113"/>
      <c r="Z100" s="113"/>
      <c r="AA100" s="113">
        <v>2435.1999999999998</v>
      </c>
      <c r="AB100" s="113"/>
      <c r="AC100" s="116"/>
      <c r="AD100" s="113">
        <v>500</v>
      </c>
    </row>
    <row r="101" spans="1:30" ht="15.75" customHeight="1" x14ac:dyDescent="0.25">
      <c r="A101" s="430"/>
      <c r="B101" s="431"/>
      <c r="C101" s="426"/>
      <c r="D101" s="426"/>
      <c r="E101" s="99" t="s">
        <v>139</v>
      </c>
      <c r="F101" s="113"/>
      <c r="G101" s="113"/>
      <c r="H101" s="113"/>
      <c r="I101" s="113"/>
      <c r="J101" s="113"/>
      <c r="K101" s="113"/>
      <c r="L101" s="113"/>
      <c r="M101" s="113"/>
      <c r="N101" s="113"/>
      <c r="O101" s="113"/>
      <c r="P101" s="116"/>
      <c r="Q101" s="113"/>
      <c r="S101" s="113"/>
      <c r="T101" s="113"/>
      <c r="U101" s="113"/>
      <c r="V101" s="113"/>
      <c r="W101" s="113"/>
      <c r="X101" s="113"/>
      <c r="Y101" s="113"/>
      <c r="Z101" s="113"/>
      <c r="AA101" s="113"/>
      <c r="AB101" s="113"/>
      <c r="AC101" s="116"/>
      <c r="AD101" s="113"/>
    </row>
    <row r="102" spans="1:30" x14ac:dyDescent="0.25">
      <c r="A102" s="430"/>
      <c r="B102" s="431"/>
      <c r="C102" s="426"/>
      <c r="D102" s="426"/>
      <c r="E102" s="99" t="s">
        <v>140</v>
      </c>
      <c r="F102" s="113"/>
      <c r="G102" s="113"/>
      <c r="H102" s="113"/>
      <c r="I102" s="113"/>
      <c r="J102" s="113"/>
      <c r="K102" s="113"/>
      <c r="L102" s="113"/>
      <c r="M102" s="113"/>
      <c r="N102" s="113"/>
      <c r="O102" s="113"/>
      <c r="P102" s="116"/>
      <c r="Q102" s="113"/>
      <c r="S102" s="113"/>
      <c r="T102" s="113"/>
      <c r="U102" s="113"/>
      <c r="V102" s="113"/>
      <c r="W102" s="113"/>
      <c r="X102" s="113"/>
      <c r="Y102" s="113"/>
      <c r="Z102" s="113"/>
      <c r="AA102" s="113"/>
      <c r="AB102" s="113"/>
      <c r="AC102" s="116"/>
      <c r="AD102" s="113"/>
    </row>
    <row r="103" spans="1:30" x14ac:dyDescent="0.25">
      <c r="A103" s="430"/>
      <c r="B103" s="431"/>
      <c r="C103" s="426"/>
      <c r="D103" s="426"/>
      <c r="E103" s="88" t="s">
        <v>141</v>
      </c>
      <c r="F103" s="113"/>
      <c r="G103" s="113"/>
      <c r="H103" s="113"/>
      <c r="I103" s="113"/>
      <c r="J103" s="113"/>
      <c r="K103" s="113"/>
      <c r="L103" s="113"/>
      <c r="M103" s="113"/>
      <c r="N103" s="113"/>
      <c r="O103" s="113"/>
      <c r="P103" s="116"/>
      <c r="Q103" s="113"/>
      <c r="S103" s="113"/>
      <c r="T103" s="113">
        <v>6</v>
      </c>
      <c r="U103" s="113"/>
      <c r="V103" s="113"/>
      <c r="W103" s="113"/>
      <c r="X103" s="113"/>
      <c r="Y103" s="113"/>
      <c r="Z103" s="113">
        <v>170.98</v>
      </c>
      <c r="AA103" s="113"/>
      <c r="AB103" s="113"/>
      <c r="AC103" s="116">
        <v>2195</v>
      </c>
      <c r="AD103" s="113"/>
    </row>
    <row r="104" spans="1:30" x14ac:dyDescent="0.25">
      <c r="A104" s="430"/>
      <c r="B104" s="431"/>
      <c r="C104" s="426"/>
      <c r="D104" s="426"/>
      <c r="E104" s="88" t="s">
        <v>144</v>
      </c>
      <c r="F104" s="135"/>
      <c r="G104" s="135"/>
      <c r="H104" s="135"/>
      <c r="I104" s="135"/>
      <c r="J104" s="135"/>
      <c r="K104" s="135"/>
      <c r="L104" s="135"/>
      <c r="M104" s="113"/>
      <c r="N104" s="113"/>
      <c r="O104" s="113"/>
      <c r="P104" s="116"/>
      <c r="Q104" s="113"/>
      <c r="S104" s="113"/>
      <c r="T104" s="113"/>
      <c r="U104" s="113"/>
      <c r="V104" s="113"/>
      <c r="W104" s="113"/>
      <c r="X104" s="113"/>
      <c r="Y104" s="113"/>
      <c r="Z104" s="113"/>
      <c r="AA104" s="113"/>
      <c r="AB104" s="113"/>
      <c r="AC104" s="116"/>
      <c r="AD104" s="113"/>
    </row>
    <row r="105" spans="1:30" ht="15" customHeight="1" x14ac:dyDescent="0.3">
      <c r="C105" s="34"/>
      <c r="D105" s="97"/>
      <c r="N105" s="134"/>
      <c r="AA105" s="134"/>
    </row>
    <row r="106" spans="1:30" ht="21" customHeight="1" thickBot="1" x14ac:dyDescent="0.3">
      <c r="A106" s="417" t="s">
        <v>203</v>
      </c>
      <c r="B106" s="418"/>
      <c r="C106" s="418"/>
      <c r="D106" s="418"/>
      <c r="E106" s="418"/>
      <c r="F106" s="418"/>
      <c r="G106" s="418"/>
      <c r="H106" s="418"/>
      <c r="I106" s="418"/>
      <c r="J106" s="418"/>
      <c r="K106" s="418"/>
      <c r="L106" s="418"/>
      <c r="M106" s="418"/>
      <c r="N106" s="418"/>
      <c r="O106" s="418"/>
      <c r="P106" s="418"/>
      <c r="Q106" s="418"/>
    </row>
    <row r="107" spans="1:30" ht="51" customHeight="1" x14ac:dyDescent="0.25">
      <c r="A107" s="408" t="s">
        <v>186</v>
      </c>
      <c r="B107" s="409"/>
      <c r="C107" s="409"/>
      <c r="D107" s="412" t="s">
        <v>204</v>
      </c>
      <c r="E107" s="347" t="s">
        <v>205</v>
      </c>
      <c r="F107" s="412" t="s">
        <v>206</v>
      </c>
      <c r="G107" s="412"/>
      <c r="H107" s="412"/>
      <c r="I107" s="412" t="s">
        <v>207</v>
      </c>
      <c r="J107" s="412"/>
      <c r="K107" s="412"/>
      <c r="L107" s="415" t="s">
        <v>192</v>
      </c>
      <c r="M107" s="415"/>
      <c r="N107" s="415"/>
      <c r="O107" s="420" t="s">
        <v>193</v>
      </c>
      <c r="P107" s="420"/>
      <c r="Q107" s="420"/>
      <c r="S107" s="421"/>
      <c r="T107" s="421"/>
      <c r="U107" s="421"/>
      <c r="V107" s="421"/>
      <c r="W107" s="421"/>
      <c r="X107" s="421"/>
      <c r="Y107" s="422"/>
      <c r="Z107" s="422"/>
      <c r="AA107" s="422"/>
      <c r="AB107" s="422"/>
      <c r="AC107" s="422"/>
      <c r="AD107" s="422"/>
    </row>
    <row r="108" spans="1:30" ht="15" customHeight="1" thickBot="1" x14ac:dyDescent="0.3">
      <c r="A108" s="410"/>
      <c r="B108" s="411"/>
      <c r="C108" s="411"/>
      <c r="D108" s="413"/>
      <c r="E108" s="427"/>
      <c r="F108" s="101">
        <f>$F$4</f>
        <v>2017</v>
      </c>
      <c r="G108" s="101">
        <f>$E$4</f>
        <v>2018</v>
      </c>
      <c r="H108" s="101">
        <f>$D$4</f>
        <v>2019</v>
      </c>
      <c r="I108" s="101">
        <f>$F$4</f>
        <v>2017</v>
      </c>
      <c r="J108" s="101">
        <f>$E$4</f>
        <v>2018</v>
      </c>
      <c r="K108" s="101">
        <f>$D$4</f>
        <v>2019</v>
      </c>
      <c r="L108" s="101">
        <f>$F$4</f>
        <v>2017</v>
      </c>
      <c r="M108" s="101">
        <f>$E$4</f>
        <v>2018</v>
      </c>
      <c r="N108" s="101">
        <f>$D$4</f>
        <v>2019</v>
      </c>
      <c r="O108" s="190">
        <f>$F$4</f>
        <v>2017</v>
      </c>
      <c r="P108" s="190">
        <f>$E$4</f>
        <v>2018</v>
      </c>
      <c r="Q108" s="190">
        <f>$D$4</f>
        <v>2019</v>
      </c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</row>
    <row r="109" spans="1:30" ht="15" customHeight="1" x14ac:dyDescent="0.25">
      <c r="A109" s="423" t="s">
        <v>194</v>
      </c>
      <c r="B109" s="424"/>
      <c r="C109" s="424"/>
      <c r="D109" s="424" t="s">
        <v>208</v>
      </c>
      <c r="E109" s="136" t="s">
        <v>209</v>
      </c>
      <c r="F109" s="133"/>
      <c r="G109" s="133"/>
      <c r="H109" s="133"/>
      <c r="I109" s="133"/>
      <c r="J109" s="133"/>
      <c r="K109" s="133"/>
      <c r="L109" s="133"/>
      <c r="M109" s="133"/>
      <c r="N109" s="133"/>
      <c r="O109" s="133"/>
      <c r="P109" s="133"/>
      <c r="Q109" s="133"/>
    </row>
    <row r="110" spans="1:30" ht="15" customHeight="1" x14ac:dyDescent="0.25">
      <c r="A110" s="425"/>
      <c r="B110" s="426"/>
      <c r="C110" s="426"/>
      <c r="D110" s="426"/>
      <c r="E110" s="132" t="s">
        <v>255</v>
      </c>
      <c r="F110" s="113"/>
      <c r="G110" s="113"/>
      <c r="H110" s="113"/>
      <c r="I110" s="113"/>
      <c r="J110" s="113"/>
      <c r="K110" s="113"/>
      <c r="L110" s="113"/>
      <c r="M110" s="113"/>
      <c r="N110" s="113"/>
      <c r="O110" s="113"/>
      <c r="P110" s="113"/>
      <c r="Q110" s="113"/>
    </row>
    <row r="111" spans="1:30" x14ac:dyDescent="0.25">
      <c r="A111" s="425"/>
      <c r="B111" s="426"/>
      <c r="C111" s="426"/>
      <c r="D111" s="426"/>
      <c r="E111" s="132" t="s">
        <v>256</v>
      </c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  <c r="Q111" s="113"/>
    </row>
    <row r="112" spans="1:30" x14ac:dyDescent="0.25">
      <c r="A112" s="425"/>
      <c r="B112" s="426"/>
      <c r="C112" s="426"/>
      <c r="D112" s="426"/>
      <c r="E112" s="132" t="s">
        <v>210</v>
      </c>
      <c r="F112" s="113"/>
      <c r="G112" s="113">
        <v>1</v>
      </c>
      <c r="H112" s="113"/>
      <c r="I112" s="113"/>
      <c r="J112" s="113">
        <v>1500</v>
      </c>
      <c r="K112" s="113"/>
      <c r="L112" s="113"/>
      <c r="M112" s="113">
        <v>2233.8200000000002</v>
      </c>
      <c r="N112" s="113"/>
      <c r="O112" s="113"/>
      <c r="P112" s="116">
        <v>188.2</v>
      </c>
      <c r="Q112" s="113"/>
    </row>
    <row r="113" spans="1:17" x14ac:dyDescent="0.25">
      <c r="A113" s="425"/>
      <c r="B113" s="426"/>
      <c r="C113" s="426"/>
      <c r="D113" s="426"/>
      <c r="E113" s="132" t="s">
        <v>211</v>
      </c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  <c r="Q113" s="113"/>
    </row>
    <row r="114" spans="1:17" ht="18.75" x14ac:dyDescent="0.3">
      <c r="N114" s="134"/>
    </row>
    <row r="115" spans="1:17" ht="15.75" thickBot="1" x14ac:dyDescent="0.3">
      <c r="A115" s="417" t="s">
        <v>212</v>
      </c>
      <c r="B115" s="418"/>
      <c r="C115" s="418"/>
      <c r="D115" s="418"/>
      <c r="E115" s="418"/>
      <c r="F115" s="418"/>
      <c r="G115" s="418"/>
      <c r="H115" s="418"/>
      <c r="I115" s="418"/>
      <c r="J115" s="418"/>
      <c r="K115" s="418"/>
      <c r="L115" s="418"/>
      <c r="M115" s="418"/>
      <c r="N115" s="419"/>
    </row>
    <row r="116" spans="1:17" ht="15" customHeight="1" x14ac:dyDescent="0.25">
      <c r="A116" s="408" t="s">
        <v>186</v>
      </c>
      <c r="B116" s="409"/>
      <c r="C116" s="409"/>
      <c r="D116" s="412" t="s">
        <v>213</v>
      </c>
      <c r="E116" s="347" t="s">
        <v>214</v>
      </c>
      <c r="F116" s="412" t="s">
        <v>206</v>
      </c>
      <c r="G116" s="412"/>
      <c r="H116" s="412"/>
      <c r="I116" s="412" t="s">
        <v>207</v>
      </c>
      <c r="J116" s="412"/>
      <c r="K116" s="412"/>
      <c r="L116" s="415" t="s">
        <v>192</v>
      </c>
      <c r="M116" s="415"/>
      <c r="N116" s="416"/>
    </row>
    <row r="117" spans="1:17" ht="15.75" thickBot="1" x14ac:dyDescent="0.3">
      <c r="A117" s="410"/>
      <c r="B117" s="411"/>
      <c r="C117" s="411"/>
      <c r="D117" s="413"/>
      <c r="E117" s="414"/>
      <c r="F117" s="102">
        <f>$F$4</f>
        <v>2017</v>
      </c>
      <c r="G117" s="102">
        <f>$E$4</f>
        <v>2018</v>
      </c>
      <c r="H117" s="102">
        <f>$D$4</f>
        <v>2019</v>
      </c>
      <c r="I117" s="102">
        <f>$F$4</f>
        <v>2017</v>
      </c>
      <c r="J117" s="102">
        <f>$E$4</f>
        <v>2018</v>
      </c>
      <c r="K117" s="102">
        <f>$D$4</f>
        <v>2019</v>
      </c>
      <c r="L117" s="102">
        <f>$F$4</f>
        <v>2017</v>
      </c>
      <c r="M117" s="102">
        <f>$E$4</f>
        <v>2018</v>
      </c>
      <c r="N117" s="191">
        <f>$D$4</f>
        <v>2019</v>
      </c>
    </row>
    <row r="118" spans="1:17" ht="15" customHeight="1" x14ac:dyDescent="0.25">
      <c r="A118" s="397" t="s">
        <v>194</v>
      </c>
      <c r="B118" s="398"/>
      <c r="C118" s="399"/>
      <c r="D118" s="406" t="s">
        <v>90</v>
      </c>
      <c r="E118" s="99" t="s">
        <v>224</v>
      </c>
      <c r="F118" s="113"/>
      <c r="G118" s="113"/>
      <c r="H118" s="113"/>
      <c r="I118" s="113"/>
      <c r="J118" s="113"/>
      <c r="K118" s="113"/>
      <c r="L118" s="113"/>
      <c r="M118" s="116"/>
      <c r="N118" s="113"/>
    </row>
    <row r="119" spans="1:17" ht="15" customHeight="1" x14ac:dyDescent="0.25">
      <c r="A119" s="400"/>
      <c r="B119" s="401"/>
      <c r="C119" s="402"/>
      <c r="D119" s="407"/>
      <c r="E119" s="99" t="s">
        <v>225</v>
      </c>
      <c r="F119" s="113"/>
      <c r="G119" s="113"/>
      <c r="H119" s="113"/>
      <c r="I119" s="113"/>
      <c r="J119" s="113"/>
      <c r="K119" s="113"/>
      <c r="L119" s="113"/>
      <c r="M119" s="116"/>
      <c r="N119" s="113"/>
    </row>
    <row r="120" spans="1:17" ht="15" customHeight="1" x14ac:dyDescent="0.25">
      <c r="A120" s="400"/>
      <c r="B120" s="401"/>
      <c r="C120" s="402"/>
      <c r="D120" s="407"/>
      <c r="E120" s="99" t="s">
        <v>226</v>
      </c>
      <c r="F120" s="113"/>
      <c r="G120" s="113"/>
      <c r="H120" s="113"/>
      <c r="I120" s="113"/>
      <c r="J120" s="113"/>
      <c r="K120" s="113"/>
      <c r="L120" s="113"/>
      <c r="M120" s="116"/>
      <c r="N120" s="113"/>
    </row>
    <row r="121" spans="1:17" ht="15" customHeight="1" x14ac:dyDescent="0.25">
      <c r="A121" s="400"/>
      <c r="B121" s="401"/>
      <c r="C121" s="402"/>
      <c r="D121" s="407"/>
      <c r="E121" s="99" t="s">
        <v>227</v>
      </c>
      <c r="F121" s="113"/>
      <c r="G121" s="113"/>
      <c r="H121" s="113"/>
      <c r="I121" s="113"/>
      <c r="J121" s="113"/>
      <c r="K121" s="113"/>
      <c r="L121" s="113"/>
      <c r="M121" s="116"/>
      <c r="N121" s="113"/>
    </row>
    <row r="122" spans="1:17" ht="15" customHeight="1" x14ac:dyDescent="0.25">
      <c r="A122" s="400"/>
      <c r="B122" s="401"/>
      <c r="C122" s="402"/>
      <c r="D122" s="407"/>
      <c r="E122" s="99" t="s">
        <v>228</v>
      </c>
      <c r="F122" s="113"/>
      <c r="G122" s="113"/>
      <c r="H122" s="113"/>
      <c r="I122" s="113"/>
      <c r="J122" s="113"/>
      <c r="K122" s="113"/>
      <c r="L122" s="113"/>
      <c r="M122" s="116"/>
      <c r="N122" s="113"/>
    </row>
    <row r="123" spans="1:17" ht="15" customHeight="1" x14ac:dyDescent="0.25">
      <c r="A123" s="400"/>
      <c r="B123" s="401"/>
      <c r="C123" s="402"/>
      <c r="D123" s="407"/>
      <c r="E123" s="99" t="s">
        <v>229</v>
      </c>
      <c r="F123" s="113">
        <v>1</v>
      </c>
      <c r="G123" s="113"/>
      <c r="H123" s="113"/>
      <c r="I123" s="113">
        <f>250*0.93</f>
        <v>232.5</v>
      </c>
      <c r="J123" s="113"/>
      <c r="K123" s="113"/>
      <c r="L123" s="113">
        <v>797.51</v>
      </c>
      <c r="M123" s="116"/>
      <c r="N123" s="113"/>
    </row>
    <row r="124" spans="1:17" ht="15" customHeight="1" x14ac:dyDescent="0.25">
      <c r="A124" s="400"/>
      <c r="B124" s="401"/>
      <c r="C124" s="402"/>
      <c r="D124" s="407"/>
      <c r="E124" s="99" t="s">
        <v>230</v>
      </c>
      <c r="F124" s="113"/>
      <c r="G124" s="113"/>
      <c r="H124" s="113"/>
      <c r="I124" s="113"/>
      <c r="J124" s="113"/>
      <c r="K124" s="113"/>
      <c r="L124" s="44"/>
      <c r="M124" s="116"/>
      <c r="N124" s="113"/>
    </row>
    <row r="125" spans="1:17" ht="15" customHeight="1" x14ac:dyDescent="0.25">
      <c r="A125" s="400"/>
      <c r="B125" s="401"/>
      <c r="C125" s="402"/>
      <c r="D125" s="407"/>
      <c r="E125" s="99" t="s">
        <v>236</v>
      </c>
      <c r="F125" s="113"/>
      <c r="G125" s="113"/>
      <c r="H125" s="113"/>
      <c r="I125" s="113"/>
      <c r="J125" s="113"/>
      <c r="K125" s="113"/>
      <c r="L125" s="113"/>
      <c r="M125" s="116"/>
      <c r="N125" s="113"/>
    </row>
    <row r="126" spans="1:17" ht="15" customHeight="1" x14ac:dyDescent="0.25">
      <c r="A126" s="400"/>
      <c r="B126" s="401"/>
      <c r="C126" s="402"/>
      <c r="D126" s="407"/>
      <c r="E126" s="99" t="s">
        <v>237</v>
      </c>
      <c r="F126" s="113"/>
      <c r="G126" s="113">
        <v>1</v>
      </c>
      <c r="H126" s="113"/>
      <c r="I126" s="113"/>
      <c r="J126" s="113">
        <f>1000*0.93</f>
        <v>930</v>
      </c>
      <c r="K126" s="113"/>
      <c r="L126" s="113"/>
      <c r="M126" s="116">
        <v>1059.2</v>
      </c>
      <c r="N126" s="113"/>
    </row>
    <row r="127" spans="1:17" ht="15" customHeight="1" x14ac:dyDescent="0.25">
      <c r="A127" s="400"/>
      <c r="B127" s="401"/>
      <c r="C127" s="402"/>
      <c r="D127" s="392" t="s">
        <v>95</v>
      </c>
      <c r="E127" s="99" t="s">
        <v>229</v>
      </c>
      <c r="F127" s="113"/>
      <c r="G127" s="113"/>
      <c r="H127" s="113">
        <v>1</v>
      </c>
      <c r="I127" s="113"/>
      <c r="J127" s="113"/>
      <c r="K127" s="113">
        <v>161</v>
      </c>
      <c r="L127" s="113"/>
      <c r="M127" s="116"/>
      <c r="N127" s="113">
        <v>1497.27</v>
      </c>
    </row>
    <row r="128" spans="1:17" ht="15" customHeight="1" x14ac:dyDescent="0.25">
      <c r="A128" s="403"/>
      <c r="B128" s="404"/>
      <c r="C128" s="405"/>
      <c r="D128" s="392"/>
      <c r="E128" s="99" t="s">
        <v>230</v>
      </c>
      <c r="F128" s="113"/>
      <c r="G128" s="113">
        <v>2</v>
      </c>
      <c r="H128" s="113"/>
      <c r="I128" s="113"/>
      <c r="J128" s="113">
        <f>800*0.93</f>
        <v>744</v>
      </c>
      <c r="K128" s="113"/>
      <c r="L128" s="113"/>
      <c r="M128" s="116">
        <v>1557.2</v>
      </c>
      <c r="N128" s="113"/>
    </row>
    <row r="129" spans="1:30" ht="18.75" x14ac:dyDescent="0.3">
      <c r="N129" s="134"/>
    </row>
    <row r="131" spans="1:30" ht="15.75" thickBot="1" x14ac:dyDescent="0.3">
      <c r="A131" s="395" t="s">
        <v>231</v>
      </c>
      <c r="B131" s="395"/>
      <c r="C131" s="395"/>
      <c r="D131" s="395"/>
      <c r="E131" s="395"/>
      <c r="F131" s="395"/>
      <c r="G131" s="395"/>
      <c r="H131" s="395"/>
      <c r="I131" s="395"/>
      <c r="J131" s="395"/>
      <c r="K131" s="395"/>
      <c r="L131" s="395"/>
      <c r="M131" s="395"/>
      <c r="N131" s="395"/>
      <c r="O131" s="395"/>
      <c r="P131" s="395"/>
      <c r="Q131" s="395"/>
      <c r="R131" s="395"/>
      <c r="S131" s="395"/>
      <c r="T131" s="395"/>
      <c r="U131" s="395"/>
      <c r="V131" s="395"/>
      <c r="W131" s="395"/>
      <c r="X131" s="395"/>
      <c r="Y131" s="395"/>
      <c r="Z131" s="395"/>
      <c r="AA131" s="395"/>
      <c r="AB131" s="395"/>
      <c r="AC131" s="395"/>
      <c r="AD131" s="395"/>
    </row>
    <row r="132" spans="1:30" ht="15" customHeight="1" x14ac:dyDescent="0.25">
      <c r="A132" s="392" t="s">
        <v>186</v>
      </c>
      <c r="B132" s="392" t="s">
        <v>232</v>
      </c>
      <c r="C132" s="392"/>
      <c r="D132" s="392"/>
      <c r="E132" s="392"/>
      <c r="F132" s="396" t="s">
        <v>184</v>
      </c>
      <c r="G132" s="396"/>
      <c r="H132" s="396"/>
      <c r="I132" s="396"/>
      <c r="J132" s="396"/>
      <c r="K132" s="396"/>
      <c r="L132" s="396"/>
      <c r="M132" s="396"/>
      <c r="N132" s="396"/>
      <c r="O132" s="396"/>
      <c r="P132" s="396"/>
      <c r="Q132" s="396"/>
      <c r="R132" s="129"/>
      <c r="S132" s="396" t="s">
        <v>185</v>
      </c>
      <c r="T132" s="396"/>
      <c r="U132" s="396"/>
      <c r="V132" s="396"/>
      <c r="W132" s="396"/>
      <c r="X132" s="396"/>
      <c r="Y132" s="396"/>
      <c r="Z132" s="396"/>
      <c r="AA132" s="396"/>
      <c r="AB132" s="396"/>
      <c r="AC132" s="396"/>
      <c r="AD132" s="396"/>
    </row>
    <row r="133" spans="1:30" x14ac:dyDescent="0.25">
      <c r="A133" s="392"/>
      <c r="B133" s="392"/>
      <c r="C133" s="392"/>
      <c r="D133" s="392"/>
      <c r="E133" s="392"/>
      <c r="F133" s="392" t="s">
        <v>190</v>
      </c>
      <c r="G133" s="392"/>
      <c r="H133" s="392"/>
      <c r="I133" s="392" t="s">
        <v>191</v>
      </c>
      <c r="J133" s="392"/>
      <c r="K133" s="392"/>
      <c r="L133" s="392" t="s">
        <v>192</v>
      </c>
      <c r="M133" s="392"/>
      <c r="N133" s="392"/>
      <c r="O133" s="393" t="s">
        <v>193</v>
      </c>
      <c r="P133" s="393"/>
      <c r="Q133" s="393"/>
      <c r="R133" s="82"/>
      <c r="S133" s="392" t="s">
        <v>190</v>
      </c>
      <c r="T133" s="392"/>
      <c r="U133" s="392"/>
      <c r="V133" s="392" t="s">
        <v>191</v>
      </c>
      <c r="W133" s="392"/>
      <c r="X133" s="392"/>
      <c r="Y133" s="392" t="s">
        <v>192</v>
      </c>
      <c r="Z133" s="392"/>
      <c r="AA133" s="392"/>
      <c r="AB133" s="393" t="s">
        <v>193</v>
      </c>
      <c r="AC133" s="393"/>
      <c r="AD133" s="393"/>
    </row>
    <row r="134" spans="1:30" x14ac:dyDescent="0.25">
      <c r="A134" s="392"/>
      <c r="B134" s="392"/>
      <c r="C134" s="392"/>
      <c r="D134" s="392"/>
      <c r="E134" s="392"/>
      <c r="F134" s="99">
        <f>$F$4</f>
        <v>2017</v>
      </c>
      <c r="G134" s="99">
        <f>$E$4</f>
        <v>2018</v>
      </c>
      <c r="H134" s="99">
        <f>$D$4</f>
        <v>2019</v>
      </c>
      <c r="I134" s="99">
        <f>$F$4</f>
        <v>2017</v>
      </c>
      <c r="J134" s="99">
        <f>$E$4</f>
        <v>2018</v>
      </c>
      <c r="K134" s="99">
        <f>$D$4</f>
        <v>2019</v>
      </c>
      <c r="L134" s="99">
        <f>$F$4</f>
        <v>2017</v>
      </c>
      <c r="M134" s="99">
        <f>$E$4</f>
        <v>2018</v>
      </c>
      <c r="N134" s="99">
        <f>$D$4</f>
        <v>2019</v>
      </c>
      <c r="O134" s="99">
        <f>$F$4</f>
        <v>2017</v>
      </c>
      <c r="P134" s="99">
        <f>$E$4</f>
        <v>2018</v>
      </c>
      <c r="Q134" s="99">
        <f>$D$4</f>
        <v>2019</v>
      </c>
      <c r="R134" s="34"/>
      <c r="S134" s="99">
        <f>$F$4</f>
        <v>2017</v>
      </c>
      <c r="T134" s="99">
        <f>$E$4</f>
        <v>2018</v>
      </c>
      <c r="U134" s="99">
        <f>$D$4</f>
        <v>2019</v>
      </c>
      <c r="V134" s="99">
        <f>$F$4</f>
        <v>2017</v>
      </c>
      <c r="W134" s="99">
        <f>$E$4</f>
        <v>2018</v>
      </c>
      <c r="X134" s="99">
        <f>$D$4</f>
        <v>2019</v>
      </c>
      <c r="Y134" s="99">
        <f>$F$4</f>
        <v>2017</v>
      </c>
      <c r="Z134" s="99">
        <f>$E$4</f>
        <v>2018</v>
      </c>
      <c r="AA134" s="99">
        <f>$D$4</f>
        <v>2019</v>
      </c>
      <c r="AB134" s="99">
        <f>$F$4</f>
        <v>2017</v>
      </c>
      <c r="AC134" s="99">
        <f>$E$4</f>
        <v>2018</v>
      </c>
      <c r="AD134" s="99">
        <f>$D$4</f>
        <v>2019</v>
      </c>
    </row>
    <row r="135" spans="1:30" ht="31.5" customHeight="1" x14ac:dyDescent="0.25">
      <c r="A135" s="188" t="s">
        <v>194</v>
      </c>
      <c r="B135" s="394" t="s">
        <v>233</v>
      </c>
      <c r="C135" s="394"/>
      <c r="D135" s="394"/>
      <c r="E135" s="394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  <c r="P135" s="113"/>
      <c r="Q135" s="113"/>
      <c r="S135" s="113">
        <v>1</v>
      </c>
      <c r="T135" s="113">
        <v>2</v>
      </c>
      <c r="U135" s="113"/>
      <c r="V135" s="113"/>
      <c r="W135" s="113"/>
      <c r="X135" s="113"/>
      <c r="Y135" s="113">
        <v>236.76</v>
      </c>
      <c r="Z135" s="44">
        <f>377.71+343.7</f>
        <v>721.41</v>
      </c>
      <c r="AA135" s="44"/>
      <c r="AB135" s="113"/>
      <c r="AC135" s="113"/>
      <c r="AD135" s="113"/>
    </row>
    <row r="137" spans="1:30" ht="18.75" x14ac:dyDescent="0.3">
      <c r="AA137" s="134"/>
    </row>
    <row r="140" spans="1:30" ht="15" customHeight="1" x14ac:dyDescent="0.45">
      <c r="C140" s="137"/>
    </row>
    <row r="141" spans="1:30" ht="15" customHeight="1" x14ac:dyDescent="0.45">
      <c r="C141" s="137"/>
    </row>
  </sheetData>
  <mergeCells count="112">
    <mergeCell ref="B1:O1"/>
    <mergeCell ref="B3:B4"/>
    <mergeCell ref="C3:C4"/>
    <mergeCell ref="D3:F3"/>
    <mergeCell ref="G3:I3"/>
    <mergeCell ref="J3:L3"/>
    <mergeCell ref="M3:O3"/>
    <mergeCell ref="L30:O30"/>
    <mergeCell ref="A32:A33"/>
    <mergeCell ref="R32:U32"/>
    <mergeCell ref="A34:A35"/>
    <mergeCell ref="R34:U34"/>
    <mergeCell ref="M38:O38"/>
    <mergeCell ref="B5:C5"/>
    <mergeCell ref="D5:I5"/>
    <mergeCell ref="J5:O5"/>
    <mergeCell ref="N27:O27"/>
    <mergeCell ref="A29:A31"/>
    <mergeCell ref="B29:B31"/>
    <mergeCell ref="C29:C31"/>
    <mergeCell ref="D29:O29"/>
    <mergeCell ref="D30:G30"/>
    <mergeCell ref="H30:K30"/>
    <mergeCell ref="A39:AD39"/>
    <mergeCell ref="A40:AD40"/>
    <mergeCell ref="F41:Q41"/>
    <mergeCell ref="S41:AD41"/>
    <mergeCell ref="A42:A43"/>
    <mergeCell ref="B42:B43"/>
    <mergeCell ref="C42:C43"/>
    <mergeCell ref="D42:D43"/>
    <mergeCell ref="E42:E43"/>
    <mergeCell ref="F42:H42"/>
    <mergeCell ref="A52:A67"/>
    <mergeCell ref="B52:B67"/>
    <mergeCell ref="C52:C63"/>
    <mergeCell ref="D52:D59"/>
    <mergeCell ref="D60:D67"/>
    <mergeCell ref="C64:C67"/>
    <mergeCell ref="AB42:AD42"/>
    <mergeCell ref="A44:A51"/>
    <mergeCell ref="B44:B51"/>
    <mergeCell ref="C44:C51"/>
    <mergeCell ref="D44:D51"/>
    <mergeCell ref="I42:K42"/>
    <mergeCell ref="L42:N42"/>
    <mergeCell ref="O42:Q42"/>
    <mergeCell ref="S42:U42"/>
    <mergeCell ref="V42:X42"/>
    <mergeCell ref="Y42:AA42"/>
    <mergeCell ref="A69:AD69"/>
    <mergeCell ref="F70:Q70"/>
    <mergeCell ref="S70:AD70"/>
    <mergeCell ref="A71:A72"/>
    <mergeCell ref="B71:B72"/>
    <mergeCell ref="C71:D72"/>
    <mergeCell ref="E71:E72"/>
    <mergeCell ref="F71:H71"/>
    <mergeCell ref="I71:K71"/>
    <mergeCell ref="L71:N71"/>
    <mergeCell ref="O71:Q71"/>
    <mergeCell ref="S71:U71"/>
    <mergeCell ref="V71:X71"/>
    <mergeCell ref="Y71:AA71"/>
    <mergeCell ref="AB71:AD71"/>
    <mergeCell ref="A106:Q106"/>
    <mergeCell ref="C89:D96"/>
    <mergeCell ref="A97:A104"/>
    <mergeCell ref="B97:B104"/>
    <mergeCell ref="C97:D104"/>
    <mergeCell ref="A73:A96"/>
    <mergeCell ref="B73:B88"/>
    <mergeCell ref="C73:D80"/>
    <mergeCell ref="C81:D88"/>
    <mergeCell ref="B89:B96"/>
    <mergeCell ref="A115:N115"/>
    <mergeCell ref="O107:Q107"/>
    <mergeCell ref="S107:U107"/>
    <mergeCell ref="V107:X107"/>
    <mergeCell ref="Y107:AA107"/>
    <mergeCell ref="AB107:AD107"/>
    <mergeCell ref="A109:C113"/>
    <mergeCell ref="D109:D113"/>
    <mergeCell ref="A107:C108"/>
    <mergeCell ref="D107:D108"/>
    <mergeCell ref="E107:E108"/>
    <mergeCell ref="F107:H107"/>
    <mergeCell ref="I107:K107"/>
    <mergeCell ref="L107:N107"/>
    <mergeCell ref="A118:C128"/>
    <mergeCell ref="D118:D126"/>
    <mergeCell ref="D127:D128"/>
    <mergeCell ref="A116:C117"/>
    <mergeCell ref="D116:D117"/>
    <mergeCell ref="E116:E117"/>
    <mergeCell ref="F116:H116"/>
    <mergeCell ref="I116:K116"/>
    <mergeCell ref="L116:N116"/>
    <mergeCell ref="V133:X133"/>
    <mergeCell ref="Y133:AA133"/>
    <mergeCell ref="AB133:AD133"/>
    <mergeCell ref="B135:E135"/>
    <mergeCell ref="A131:AD131"/>
    <mergeCell ref="A132:A134"/>
    <mergeCell ref="B132:E134"/>
    <mergeCell ref="F132:Q132"/>
    <mergeCell ref="S132:AD132"/>
    <mergeCell ref="F133:H133"/>
    <mergeCell ref="I133:K133"/>
    <mergeCell ref="L133:N133"/>
    <mergeCell ref="O133:Q133"/>
    <mergeCell ref="S133:U13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A2F56-0F37-4922-978A-395AD243A790}">
  <sheetPr>
    <pageSetUpPr fitToPage="1"/>
  </sheetPr>
  <dimension ref="A1:D28"/>
  <sheetViews>
    <sheetView topLeftCell="A22" zoomScaleNormal="100" zoomScaleSheetLayoutView="85" workbookViewId="0">
      <selection activeCell="A31" sqref="A31:XFD33"/>
    </sheetView>
  </sheetViews>
  <sheetFormatPr defaultRowHeight="15" x14ac:dyDescent="0.25"/>
  <cols>
    <col min="1" max="1" width="5.42578125" style="14" customWidth="1"/>
    <col min="2" max="2" width="31.42578125" style="14" customWidth="1"/>
    <col min="3" max="3" width="26.42578125" style="14" customWidth="1"/>
    <col min="4" max="4" width="19.85546875" style="14" customWidth="1"/>
    <col min="5" max="256" width="9.140625" style="14"/>
    <col min="257" max="257" width="5.42578125" style="14" customWidth="1"/>
    <col min="258" max="258" width="31.42578125" style="14" customWidth="1"/>
    <col min="259" max="259" width="26.42578125" style="14" customWidth="1"/>
    <col min="260" max="260" width="19.85546875" style="14" customWidth="1"/>
    <col min="261" max="512" width="9.140625" style="14"/>
    <col min="513" max="513" width="5.42578125" style="14" customWidth="1"/>
    <col min="514" max="514" width="31.42578125" style="14" customWidth="1"/>
    <col min="515" max="515" width="26.42578125" style="14" customWidth="1"/>
    <col min="516" max="516" width="19.85546875" style="14" customWidth="1"/>
    <col min="517" max="768" width="9.140625" style="14"/>
    <col min="769" max="769" width="5.42578125" style="14" customWidth="1"/>
    <col min="770" max="770" width="31.42578125" style="14" customWidth="1"/>
    <col min="771" max="771" width="26.42578125" style="14" customWidth="1"/>
    <col min="772" max="772" width="19.85546875" style="14" customWidth="1"/>
    <col min="773" max="1024" width="9.140625" style="14"/>
    <col min="1025" max="1025" width="5.42578125" style="14" customWidth="1"/>
    <col min="1026" max="1026" width="31.42578125" style="14" customWidth="1"/>
    <col min="1027" max="1027" width="26.42578125" style="14" customWidth="1"/>
    <col min="1028" max="1028" width="19.85546875" style="14" customWidth="1"/>
    <col min="1029" max="1280" width="9.140625" style="14"/>
    <col min="1281" max="1281" width="5.42578125" style="14" customWidth="1"/>
    <col min="1282" max="1282" width="31.42578125" style="14" customWidth="1"/>
    <col min="1283" max="1283" width="26.42578125" style="14" customWidth="1"/>
    <col min="1284" max="1284" width="19.85546875" style="14" customWidth="1"/>
    <col min="1285" max="1536" width="9.140625" style="14"/>
    <col min="1537" max="1537" width="5.42578125" style="14" customWidth="1"/>
    <col min="1538" max="1538" width="31.42578125" style="14" customWidth="1"/>
    <col min="1539" max="1539" width="26.42578125" style="14" customWidth="1"/>
    <col min="1540" max="1540" width="19.85546875" style="14" customWidth="1"/>
    <col min="1541" max="1792" width="9.140625" style="14"/>
    <col min="1793" max="1793" width="5.42578125" style="14" customWidth="1"/>
    <col min="1794" max="1794" width="31.42578125" style="14" customWidth="1"/>
    <col min="1795" max="1795" width="26.42578125" style="14" customWidth="1"/>
    <col min="1796" max="1796" width="19.85546875" style="14" customWidth="1"/>
    <col min="1797" max="2048" width="9.140625" style="14"/>
    <col min="2049" max="2049" width="5.42578125" style="14" customWidth="1"/>
    <col min="2050" max="2050" width="31.42578125" style="14" customWidth="1"/>
    <col min="2051" max="2051" width="26.42578125" style="14" customWidth="1"/>
    <col min="2052" max="2052" width="19.85546875" style="14" customWidth="1"/>
    <col min="2053" max="2304" width="9.140625" style="14"/>
    <col min="2305" max="2305" width="5.42578125" style="14" customWidth="1"/>
    <col min="2306" max="2306" width="31.42578125" style="14" customWidth="1"/>
    <col min="2307" max="2307" width="26.42578125" style="14" customWidth="1"/>
    <col min="2308" max="2308" width="19.85546875" style="14" customWidth="1"/>
    <col min="2309" max="2560" width="9.140625" style="14"/>
    <col min="2561" max="2561" width="5.42578125" style="14" customWidth="1"/>
    <col min="2562" max="2562" width="31.42578125" style="14" customWidth="1"/>
    <col min="2563" max="2563" width="26.42578125" style="14" customWidth="1"/>
    <col min="2564" max="2564" width="19.85546875" style="14" customWidth="1"/>
    <col min="2565" max="2816" width="9.140625" style="14"/>
    <col min="2817" max="2817" width="5.42578125" style="14" customWidth="1"/>
    <col min="2818" max="2818" width="31.42578125" style="14" customWidth="1"/>
    <col min="2819" max="2819" width="26.42578125" style="14" customWidth="1"/>
    <col min="2820" max="2820" width="19.85546875" style="14" customWidth="1"/>
    <col min="2821" max="3072" width="9.140625" style="14"/>
    <col min="3073" max="3073" width="5.42578125" style="14" customWidth="1"/>
    <col min="3074" max="3074" width="31.42578125" style="14" customWidth="1"/>
    <col min="3075" max="3075" width="26.42578125" style="14" customWidth="1"/>
    <col min="3076" max="3076" width="19.85546875" style="14" customWidth="1"/>
    <col min="3077" max="3328" width="9.140625" style="14"/>
    <col min="3329" max="3329" width="5.42578125" style="14" customWidth="1"/>
    <col min="3330" max="3330" width="31.42578125" style="14" customWidth="1"/>
    <col min="3331" max="3331" width="26.42578125" style="14" customWidth="1"/>
    <col min="3332" max="3332" width="19.85546875" style="14" customWidth="1"/>
    <col min="3333" max="3584" width="9.140625" style="14"/>
    <col min="3585" max="3585" width="5.42578125" style="14" customWidth="1"/>
    <col min="3586" max="3586" width="31.42578125" style="14" customWidth="1"/>
    <col min="3587" max="3587" width="26.42578125" style="14" customWidth="1"/>
    <col min="3588" max="3588" width="19.85546875" style="14" customWidth="1"/>
    <col min="3589" max="3840" width="9.140625" style="14"/>
    <col min="3841" max="3841" width="5.42578125" style="14" customWidth="1"/>
    <col min="3842" max="3842" width="31.42578125" style="14" customWidth="1"/>
    <col min="3843" max="3843" width="26.42578125" style="14" customWidth="1"/>
    <col min="3844" max="3844" width="19.85546875" style="14" customWidth="1"/>
    <col min="3845" max="4096" width="9.140625" style="14"/>
    <col min="4097" max="4097" width="5.42578125" style="14" customWidth="1"/>
    <col min="4098" max="4098" width="31.42578125" style="14" customWidth="1"/>
    <col min="4099" max="4099" width="26.42578125" style="14" customWidth="1"/>
    <col min="4100" max="4100" width="19.85546875" style="14" customWidth="1"/>
    <col min="4101" max="4352" width="9.140625" style="14"/>
    <col min="4353" max="4353" width="5.42578125" style="14" customWidth="1"/>
    <col min="4354" max="4354" width="31.42578125" style="14" customWidth="1"/>
    <col min="4355" max="4355" width="26.42578125" style="14" customWidth="1"/>
    <col min="4356" max="4356" width="19.85546875" style="14" customWidth="1"/>
    <col min="4357" max="4608" width="9.140625" style="14"/>
    <col min="4609" max="4609" width="5.42578125" style="14" customWidth="1"/>
    <col min="4610" max="4610" width="31.42578125" style="14" customWidth="1"/>
    <col min="4611" max="4611" width="26.42578125" style="14" customWidth="1"/>
    <col min="4612" max="4612" width="19.85546875" style="14" customWidth="1"/>
    <col min="4613" max="4864" width="9.140625" style="14"/>
    <col min="4865" max="4865" width="5.42578125" style="14" customWidth="1"/>
    <col min="4866" max="4866" width="31.42578125" style="14" customWidth="1"/>
    <col min="4867" max="4867" width="26.42578125" style="14" customWidth="1"/>
    <col min="4868" max="4868" width="19.85546875" style="14" customWidth="1"/>
    <col min="4869" max="5120" width="9.140625" style="14"/>
    <col min="5121" max="5121" width="5.42578125" style="14" customWidth="1"/>
    <col min="5122" max="5122" width="31.42578125" style="14" customWidth="1"/>
    <col min="5123" max="5123" width="26.42578125" style="14" customWidth="1"/>
    <col min="5124" max="5124" width="19.85546875" style="14" customWidth="1"/>
    <col min="5125" max="5376" width="9.140625" style="14"/>
    <col min="5377" max="5377" width="5.42578125" style="14" customWidth="1"/>
    <col min="5378" max="5378" width="31.42578125" style="14" customWidth="1"/>
    <col min="5379" max="5379" width="26.42578125" style="14" customWidth="1"/>
    <col min="5380" max="5380" width="19.85546875" style="14" customWidth="1"/>
    <col min="5381" max="5632" width="9.140625" style="14"/>
    <col min="5633" max="5633" width="5.42578125" style="14" customWidth="1"/>
    <col min="5634" max="5634" width="31.42578125" style="14" customWidth="1"/>
    <col min="5635" max="5635" width="26.42578125" style="14" customWidth="1"/>
    <col min="5636" max="5636" width="19.85546875" style="14" customWidth="1"/>
    <col min="5637" max="5888" width="9.140625" style="14"/>
    <col min="5889" max="5889" width="5.42578125" style="14" customWidth="1"/>
    <col min="5890" max="5890" width="31.42578125" style="14" customWidth="1"/>
    <col min="5891" max="5891" width="26.42578125" style="14" customWidth="1"/>
    <col min="5892" max="5892" width="19.85546875" style="14" customWidth="1"/>
    <col min="5893" max="6144" width="9.140625" style="14"/>
    <col min="6145" max="6145" width="5.42578125" style="14" customWidth="1"/>
    <col min="6146" max="6146" width="31.42578125" style="14" customWidth="1"/>
    <col min="6147" max="6147" width="26.42578125" style="14" customWidth="1"/>
    <col min="6148" max="6148" width="19.85546875" style="14" customWidth="1"/>
    <col min="6149" max="6400" width="9.140625" style="14"/>
    <col min="6401" max="6401" width="5.42578125" style="14" customWidth="1"/>
    <col min="6402" max="6402" width="31.42578125" style="14" customWidth="1"/>
    <col min="6403" max="6403" width="26.42578125" style="14" customWidth="1"/>
    <col min="6404" max="6404" width="19.85546875" style="14" customWidth="1"/>
    <col min="6405" max="6656" width="9.140625" style="14"/>
    <col min="6657" max="6657" width="5.42578125" style="14" customWidth="1"/>
    <col min="6658" max="6658" width="31.42578125" style="14" customWidth="1"/>
    <col min="6659" max="6659" width="26.42578125" style="14" customWidth="1"/>
    <col min="6660" max="6660" width="19.85546875" style="14" customWidth="1"/>
    <col min="6661" max="6912" width="9.140625" style="14"/>
    <col min="6913" max="6913" width="5.42578125" style="14" customWidth="1"/>
    <col min="6914" max="6914" width="31.42578125" style="14" customWidth="1"/>
    <col min="6915" max="6915" width="26.42578125" style="14" customWidth="1"/>
    <col min="6916" max="6916" width="19.85546875" style="14" customWidth="1"/>
    <col min="6917" max="7168" width="9.140625" style="14"/>
    <col min="7169" max="7169" width="5.42578125" style="14" customWidth="1"/>
    <col min="7170" max="7170" width="31.42578125" style="14" customWidth="1"/>
    <col min="7171" max="7171" width="26.42578125" style="14" customWidth="1"/>
    <col min="7172" max="7172" width="19.85546875" style="14" customWidth="1"/>
    <col min="7173" max="7424" width="9.140625" style="14"/>
    <col min="7425" max="7425" width="5.42578125" style="14" customWidth="1"/>
    <col min="7426" max="7426" width="31.42578125" style="14" customWidth="1"/>
    <col min="7427" max="7427" width="26.42578125" style="14" customWidth="1"/>
    <col min="7428" max="7428" width="19.85546875" style="14" customWidth="1"/>
    <col min="7429" max="7680" width="9.140625" style="14"/>
    <col min="7681" max="7681" width="5.42578125" style="14" customWidth="1"/>
    <col min="7682" max="7682" width="31.42578125" style="14" customWidth="1"/>
    <col min="7683" max="7683" width="26.42578125" style="14" customWidth="1"/>
    <col min="7684" max="7684" width="19.85546875" style="14" customWidth="1"/>
    <col min="7685" max="7936" width="9.140625" style="14"/>
    <col min="7937" max="7937" width="5.42578125" style="14" customWidth="1"/>
    <col min="7938" max="7938" width="31.42578125" style="14" customWidth="1"/>
    <col min="7939" max="7939" width="26.42578125" style="14" customWidth="1"/>
    <col min="7940" max="7940" width="19.85546875" style="14" customWidth="1"/>
    <col min="7941" max="8192" width="9.140625" style="14"/>
    <col min="8193" max="8193" width="5.42578125" style="14" customWidth="1"/>
    <col min="8194" max="8194" width="31.42578125" style="14" customWidth="1"/>
    <col min="8195" max="8195" width="26.42578125" style="14" customWidth="1"/>
    <col min="8196" max="8196" width="19.85546875" style="14" customWidth="1"/>
    <col min="8197" max="8448" width="9.140625" style="14"/>
    <col min="8449" max="8449" width="5.42578125" style="14" customWidth="1"/>
    <col min="8450" max="8450" width="31.42578125" style="14" customWidth="1"/>
    <col min="8451" max="8451" width="26.42578125" style="14" customWidth="1"/>
    <col min="8452" max="8452" width="19.85546875" style="14" customWidth="1"/>
    <col min="8453" max="8704" width="9.140625" style="14"/>
    <col min="8705" max="8705" width="5.42578125" style="14" customWidth="1"/>
    <col min="8706" max="8706" width="31.42578125" style="14" customWidth="1"/>
    <col min="8707" max="8707" width="26.42578125" style="14" customWidth="1"/>
    <col min="8708" max="8708" width="19.85546875" style="14" customWidth="1"/>
    <col min="8709" max="8960" width="9.140625" style="14"/>
    <col min="8961" max="8961" width="5.42578125" style="14" customWidth="1"/>
    <col min="8962" max="8962" width="31.42578125" style="14" customWidth="1"/>
    <col min="8963" max="8963" width="26.42578125" style="14" customWidth="1"/>
    <col min="8964" max="8964" width="19.85546875" style="14" customWidth="1"/>
    <col min="8965" max="9216" width="9.140625" style="14"/>
    <col min="9217" max="9217" width="5.42578125" style="14" customWidth="1"/>
    <col min="9218" max="9218" width="31.42578125" style="14" customWidth="1"/>
    <col min="9219" max="9219" width="26.42578125" style="14" customWidth="1"/>
    <col min="9220" max="9220" width="19.85546875" style="14" customWidth="1"/>
    <col min="9221" max="9472" width="9.140625" style="14"/>
    <col min="9473" max="9473" width="5.42578125" style="14" customWidth="1"/>
    <col min="9474" max="9474" width="31.42578125" style="14" customWidth="1"/>
    <col min="9475" max="9475" width="26.42578125" style="14" customWidth="1"/>
    <col min="9476" max="9476" width="19.85546875" style="14" customWidth="1"/>
    <col min="9477" max="9728" width="9.140625" style="14"/>
    <col min="9729" max="9729" width="5.42578125" style="14" customWidth="1"/>
    <col min="9730" max="9730" width="31.42578125" style="14" customWidth="1"/>
    <col min="9731" max="9731" width="26.42578125" style="14" customWidth="1"/>
    <col min="9732" max="9732" width="19.85546875" style="14" customWidth="1"/>
    <col min="9733" max="9984" width="9.140625" style="14"/>
    <col min="9985" max="9985" width="5.42578125" style="14" customWidth="1"/>
    <col min="9986" max="9986" width="31.42578125" style="14" customWidth="1"/>
    <col min="9987" max="9987" width="26.42578125" style="14" customWidth="1"/>
    <col min="9988" max="9988" width="19.85546875" style="14" customWidth="1"/>
    <col min="9989" max="10240" width="9.140625" style="14"/>
    <col min="10241" max="10241" width="5.42578125" style="14" customWidth="1"/>
    <col min="10242" max="10242" width="31.42578125" style="14" customWidth="1"/>
    <col min="10243" max="10243" width="26.42578125" style="14" customWidth="1"/>
    <col min="10244" max="10244" width="19.85546875" style="14" customWidth="1"/>
    <col min="10245" max="10496" width="9.140625" style="14"/>
    <col min="10497" max="10497" width="5.42578125" style="14" customWidth="1"/>
    <col min="10498" max="10498" width="31.42578125" style="14" customWidth="1"/>
    <col min="10499" max="10499" width="26.42578125" style="14" customWidth="1"/>
    <col min="10500" max="10500" width="19.85546875" style="14" customWidth="1"/>
    <col min="10501" max="10752" width="9.140625" style="14"/>
    <col min="10753" max="10753" width="5.42578125" style="14" customWidth="1"/>
    <col min="10754" max="10754" width="31.42578125" style="14" customWidth="1"/>
    <col min="10755" max="10755" width="26.42578125" style="14" customWidth="1"/>
    <col min="10756" max="10756" width="19.85546875" style="14" customWidth="1"/>
    <col min="10757" max="11008" width="9.140625" style="14"/>
    <col min="11009" max="11009" width="5.42578125" style="14" customWidth="1"/>
    <col min="11010" max="11010" width="31.42578125" style="14" customWidth="1"/>
    <col min="11011" max="11011" width="26.42578125" style="14" customWidth="1"/>
    <col min="11012" max="11012" width="19.85546875" style="14" customWidth="1"/>
    <col min="11013" max="11264" width="9.140625" style="14"/>
    <col min="11265" max="11265" width="5.42578125" style="14" customWidth="1"/>
    <col min="11266" max="11266" width="31.42578125" style="14" customWidth="1"/>
    <col min="11267" max="11267" width="26.42578125" style="14" customWidth="1"/>
    <col min="11268" max="11268" width="19.85546875" style="14" customWidth="1"/>
    <col min="11269" max="11520" width="9.140625" style="14"/>
    <col min="11521" max="11521" width="5.42578125" style="14" customWidth="1"/>
    <col min="11522" max="11522" width="31.42578125" style="14" customWidth="1"/>
    <col min="11523" max="11523" width="26.42578125" style="14" customWidth="1"/>
    <col min="11524" max="11524" width="19.85546875" style="14" customWidth="1"/>
    <col min="11525" max="11776" width="9.140625" style="14"/>
    <col min="11777" max="11777" width="5.42578125" style="14" customWidth="1"/>
    <col min="11778" max="11778" width="31.42578125" style="14" customWidth="1"/>
    <col min="11779" max="11779" width="26.42578125" style="14" customWidth="1"/>
    <col min="11780" max="11780" width="19.85546875" style="14" customWidth="1"/>
    <col min="11781" max="12032" width="9.140625" style="14"/>
    <col min="12033" max="12033" width="5.42578125" style="14" customWidth="1"/>
    <col min="12034" max="12034" width="31.42578125" style="14" customWidth="1"/>
    <col min="12035" max="12035" width="26.42578125" style="14" customWidth="1"/>
    <col min="12036" max="12036" width="19.85546875" style="14" customWidth="1"/>
    <col min="12037" max="12288" width="9.140625" style="14"/>
    <col min="12289" max="12289" width="5.42578125" style="14" customWidth="1"/>
    <col min="12290" max="12290" width="31.42578125" style="14" customWidth="1"/>
    <col min="12291" max="12291" width="26.42578125" style="14" customWidth="1"/>
    <col min="12292" max="12292" width="19.85546875" style="14" customWidth="1"/>
    <col min="12293" max="12544" width="9.140625" style="14"/>
    <col min="12545" max="12545" width="5.42578125" style="14" customWidth="1"/>
    <col min="12546" max="12546" width="31.42578125" style="14" customWidth="1"/>
    <col min="12547" max="12547" width="26.42578125" style="14" customWidth="1"/>
    <col min="12548" max="12548" width="19.85546875" style="14" customWidth="1"/>
    <col min="12549" max="12800" width="9.140625" style="14"/>
    <col min="12801" max="12801" width="5.42578125" style="14" customWidth="1"/>
    <col min="12802" max="12802" width="31.42578125" style="14" customWidth="1"/>
    <col min="12803" max="12803" width="26.42578125" style="14" customWidth="1"/>
    <col min="12804" max="12804" width="19.85546875" style="14" customWidth="1"/>
    <col min="12805" max="13056" width="9.140625" style="14"/>
    <col min="13057" max="13057" width="5.42578125" style="14" customWidth="1"/>
    <col min="13058" max="13058" width="31.42578125" style="14" customWidth="1"/>
    <col min="13059" max="13059" width="26.42578125" style="14" customWidth="1"/>
    <col min="13060" max="13060" width="19.85546875" style="14" customWidth="1"/>
    <col min="13061" max="13312" width="9.140625" style="14"/>
    <col min="13313" max="13313" width="5.42578125" style="14" customWidth="1"/>
    <col min="13314" max="13314" width="31.42578125" style="14" customWidth="1"/>
    <col min="13315" max="13315" width="26.42578125" style="14" customWidth="1"/>
    <col min="13316" max="13316" width="19.85546875" style="14" customWidth="1"/>
    <col min="13317" max="13568" width="9.140625" style="14"/>
    <col min="13569" max="13569" width="5.42578125" style="14" customWidth="1"/>
    <col min="13570" max="13570" width="31.42578125" style="14" customWidth="1"/>
    <col min="13571" max="13571" width="26.42578125" style="14" customWidth="1"/>
    <col min="13572" max="13572" width="19.85546875" style="14" customWidth="1"/>
    <col min="13573" max="13824" width="9.140625" style="14"/>
    <col min="13825" max="13825" width="5.42578125" style="14" customWidth="1"/>
    <col min="13826" max="13826" width="31.42578125" style="14" customWidth="1"/>
    <col min="13827" max="13827" width="26.42578125" style="14" customWidth="1"/>
    <col min="13828" max="13828" width="19.85546875" style="14" customWidth="1"/>
    <col min="13829" max="14080" width="9.140625" style="14"/>
    <col min="14081" max="14081" width="5.42578125" style="14" customWidth="1"/>
    <col min="14082" max="14082" width="31.42578125" style="14" customWidth="1"/>
    <col min="14083" max="14083" width="26.42578125" style="14" customWidth="1"/>
    <col min="14084" max="14084" width="19.85546875" style="14" customWidth="1"/>
    <col min="14085" max="14336" width="9.140625" style="14"/>
    <col min="14337" max="14337" width="5.42578125" style="14" customWidth="1"/>
    <col min="14338" max="14338" width="31.42578125" style="14" customWidth="1"/>
    <col min="14339" max="14339" width="26.42578125" style="14" customWidth="1"/>
    <col min="14340" max="14340" width="19.85546875" style="14" customWidth="1"/>
    <col min="14341" max="14592" width="9.140625" style="14"/>
    <col min="14593" max="14593" width="5.42578125" style="14" customWidth="1"/>
    <col min="14594" max="14594" width="31.42578125" style="14" customWidth="1"/>
    <col min="14595" max="14595" width="26.42578125" style="14" customWidth="1"/>
    <col min="14596" max="14596" width="19.85546875" style="14" customWidth="1"/>
    <col min="14597" max="14848" width="9.140625" style="14"/>
    <col min="14849" max="14849" width="5.42578125" style="14" customWidth="1"/>
    <col min="14850" max="14850" width="31.42578125" style="14" customWidth="1"/>
    <col min="14851" max="14851" width="26.42578125" style="14" customWidth="1"/>
    <col min="14852" max="14852" width="19.85546875" style="14" customWidth="1"/>
    <col min="14853" max="15104" width="9.140625" style="14"/>
    <col min="15105" max="15105" width="5.42578125" style="14" customWidth="1"/>
    <col min="15106" max="15106" width="31.42578125" style="14" customWidth="1"/>
    <col min="15107" max="15107" width="26.42578125" style="14" customWidth="1"/>
    <col min="15108" max="15108" width="19.85546875" style="14" customWidth="1"/>
    <col min="15109" max="15360" width="9.140625" style="14"/>
    <col min="15361" max="15361" width="5.42578125" style="14" customWidth="1"/>
    <col min="15362" max="15362" width="31.42578125" style="14" customWidth="1"/>
    <col min="15363" max="15363" width="26.42578125" style="14" customWidth="1"/>
    <col min="15364" max="15364" width="19.85546875" style="14" customWidth="1"/>
    <col min="15365" max="15616" width="9.140625" style="14"/>
    <col min="15617" max="15617" width="5.42578125" style="14" customWidth="1"/>
    <col min="15618" max="15618" width="31.42578125" style="14" customWidth="1"/>
    <col min="15619" max="15619" width="26.42578125" style="14" customWidth="1"/>
    <col min="15620" max="15620" width="19.85546875" style="14" customWidth="1"/>
    <col min="15621" max="15872" width="9.140625" style="14"/>
    <col min="15873" max="15873" width="5.42578125" style="14" customWidth="1"/>
    <col min="15874" max="15874" width="31.42578125" style="14" customWidth="1"/>
    <col min="15875" max="15875" width="26.42578125" style="14" customWidth="1"/>
    <col min="15876" max="15876" width="19.85546875" style="14" customWidth="1"/>
    <col min="15877" max="16128" width="9.140625" style="14"/>
    <col min="16129" max="16129" width="5.42578125" style="14" customWidth="1"/>
    <col min="16130" max="16130" width="31.42578125" style="14" customWidth="1"/>
    <col min="16131" max="16131" width="26.42578125" style="14" customWidth="1"/>
    <col min="16132" max="16132" width="19.85546875" style="14" customWidth="1"/>
    <col min="16133" max="16384" width="9.140625" style="14"/>
  </cols>
  <sheetData>
    <row r="1" spans="1:4" s="8" customFormat="1" ht="15.75" x14ac:dyDescent="0.25">
      <c r="C1" s="8" t="s">
        <v>67</v>
      </c>
    </row>
    <row r="2" spans="1:4" s="8" customFormat="1" ht="15.75" x14ac:dyDescent="0.25">
      <c r="C2" s="8" t="s">
        <v>68</v>
      </c>
    </row>
    <row r="3" spans="1:4" s="8" customFormat="1" ht="15.75" x14ac:dyDescent="0.25">
      <c r="C3" s="8" t="s">
        <v>69</v>
      </c>
    </row>
    <row r="4" spans="1:4" s="8" customFormat="1" ht="15.75" x14ac:dyDescent="0.25">
      <c r="C4" s="8" t="s">
        <v>70</v>
      </c>
    </row>
    <row r="5" spans="1:4" s="8" customFormat="1" ht="15.75" x14ac:dyDescent="0.25"/>
    <row r="6" spans="1:4" s="8" customFormat="1" ht="15.75" x14ac:dyDescent="0.25"/>
    <row r="7" spans="1:4" s="8" customFormat="1" ht="33.75" customHeight="1" x14ac:dyDescent="0.25">
      <c r="A7" s="221" t="s">
        <v>83</v>
      </c>
      <c r="B7" s="222"/>
      <c r="C7" s="222"/>
      <c r="D7" s="222"/>
    </row>
    <row r="8" spans="1:4" s="8" customFormat="1" ht="15.75" x14ac:dyDescent="0.25"/>
    <row r="9" spans="1:4" s="8" customFormat="1" ht="78.75" x14ac:dyDescent="0.25">
      <c r="A9" s="223" t="s">
        <v>84</v>
      </c>
      <c r="B9" s="224"/>
      <c r="C9" s="9" t="s">
        <v>85</v>
      </c>
      <c r="D9" s="9" t="s">
        <v>86</v>
      </c>
    </row>
    <row r="10" spans="1:4" s="8" customFormat="1" ht="47.25" x14ac:dyDescent="0.25">
      <c r="A10" s="10" t="s">
        <v>6</v>
      </c>
      <c r="B10" s="11" t="s">
        <v>87</v>
      </c>
      <c r="C10" s="12" t="s">
        <v>88</v>
      </c>
      <c r="D10" s="13" t="s">
        <v>88</v>
      </c>
    </row>
    <row r="11" spans="1:4" s="8" customFormat="1" ht="157.5" x14ac:dyDescent="0.25">
      <c r="A11" s="10" t="s">
        <v>7</v>
      </c>
      <c r="B11" s="11" t="s">
        <v>89</v>
      </c>
      <c r="C11" s="12">
        <f>C13+C14+C15+C16+C17+C18+C19+C21+C22</f>
        <v>16251.239999999998</v>
      </c>
      <c r="D11" s="12">
        <f>D13+D14+D15+D16+D17+D18+D19+D21+D22</f>
        <v>3389.52</v>
      </c>
    </row>
    <row r="12" spans="1:4" s="8" customFormat="1" ht="15.75" x14ac:dyDescent="0.25">
      <c r="A12" s="10"/>
      <c r="B12" s="11" t="s">
        <v>90</v>
      </c>
      <c r="C12" s="12"/>
      <c r="D12" s="13"/>
    </row>
    <row r="13" spans="1:4" s="8" customFormat="1" ht="15.75" x14ac:dyDescent="0.25">
      <c r="A13" s="10"/>
      <c r="B13" s="11" t="s">
        <v>91</v>
      </c>
      <c r="C13" s="12">
        <v>1264.0899999999999</v>
      </c>
      <c r="D13" s="13">
        <v>99.75</v>
      </c>
    </row>
    <row r="14" spans="1:4" s="8" customFormat="1" ht="15.75" x14ac:dyDescent="0.25">
      <c r="A14" s="10"/>
      <c r="B14" s="11" t="s">
        <v>242</v>
      </c>
      <c r="C14" s="12">
        <v>495.06</v>
      </c>
      <c r="D14" s="13">
        <v>37.200000000000003</v>
      </c>
    </row>
    <row r="15" spans="1:4" s="8" customFormat="1" ht="15.75" x14ac:dyDescent="0.25">
      <c r="A15" s="10"/>
      <c r="B15" s="11" t="s">
        <v>123</v>
      </c>
      <c r="C15" s="12">
        <v>1079.74</v>
      </c>
      <c r="D15" s="13">
        <v>175.77</v>
      </c>
    </row>
    <row r="16" spans="1:4" s="8" customFormat="1" ht="15.75" x14ac:dyDescent="0.25">
      <c r="A16" s="10"/>
      <c r="B16" s="11" t="s">
        <v>124</v>
      </c>
      <c r="C16" s="12">
        <v>1921.11</v>
      </c>
      <c r="D16" s="13">
        <v>138</v>
      </c>
    </row>
    <row r="17" spans="1:4" s="8" customFormat="1" ht="15.75" x14ac:dyDescent="0.25">
      <c r="A17" s="10"/>
      <c r="B17" s="11" t="s">
        <v>125</v>
      </c>
      <c r="C17" s="12">
        <v>2979.72</v>
      </c>
      <c r="D17" s="13">
        <v>892.8</v>
      </c>
    </row>
    <row r="18" spans="1:4" s="8" customFormat="1" ht="15.75" x14ac:dyDescent="0.25">
      <c r="A18" s="10"/>
      <c r="B18" s="11" t="s">
        <v>243</v>
      </c>
      <c r="C18" s="12">
        <v>1765.79</v>
      </c>
      <c r="D18" s="13">
        <v>697.5</v>
      </c>
    </row>
    <row r="19" spans="1:4" s="8" customFormat="1" ht="15.75" x14ac:dyDescent="0.25">
      <c r="A19" s="10"/>
      <c r="B19" s="11" t="s">
        <v>244</v>
      </c>
      <c r="C19" s="12">
        <v>235.5</v>
      </c>
      <c r="D19" s="13">
        <v>372</v>
      </c>
    </row>
    <row r="20" spans="1:4" s="8" customFormat="1" ht="15.75" x14ac:dyDescent="0.25">
      <c r="A20" s="10"/>
      <c r="B20" s="11" t="s">
        <v>95</v>
      </c>
      <c r="C20" s="12"/>
      <c r="D20" s="13"/>
    </row>
    <row r="21" spans="1:4" s="8" customFormat="1" ht="15.75" x14ac:dyDescent="0.25">
      <c r="A21" s="10"/>
      <c r="B21" s="11" t="s">
        <v>243</v>
      </c>
      <c r="C21" s="12">
        <v>1662.52</v>
      </c>
      <c r="D21" s="13">
        <v>232.5</v>
      </c>
    </row>
    <row r="22" spans="1:4" s="8" customFormat="1" ht="15.75" x14ac:dyDescent="0.25">
      <c r="A22" s="10"/>
      <c r="B22" s="11" t="s">
        <v>244</v>
      </c>
      <c r="C22" s="12">
        <v>4847.71</v>
      </c>
      <c r="D22" s="13">
        <v>744</v>
      </c>
    </row>
    <row r="23" spans="1:4" s="8" customFormat="1" ht="183" customHeight="1" x14ac:dyDescent="0.25">
      <c r="A23" s="10" t="s">
        <v>8</v>
      </c>
      <c r="B23" s="11" t="s">
        <v>240</v>
      </c>
      <c r="C23" s="12">
        <f>C25+C26+C27</f>
        <v>2632.62</v>
      </c>
      <c r="D23" s="13">
        <f>D25+D26+D27</f>
        <v>132.09</v>
      </c>
    </row>
    <row r="24" spans="1:4" s="8" customFormat="1" ht="15.75" x14ac:dyDescent="0.25">
      <c r="A24" s="10"/>
      <c r="B24" s="11" t="s">
        <v>90</v>
      </c>
      <c r="C24" s="12"/>
      <c r="D24" s="13"/>
    </row>
    <row r="25" spans="1:4" s="8" customFormat="1" ht="15.75" x14ac:dyDescent="0.25">
      <c r="A25" s="10"/>
      <c r="B25" s="11" t="s">
        <v>91</v>
      </c>
      <c r="C25" s="12">
        <v>585.67999999999995</v>
      </c>
      <c r="D25" s="13">
        <v>28.5</v>
      </c>
    </row>
    <row r="26" spans="1:4" s="8" customFormat="1" ht="15.75" x14ac:dyDescent="0.25">
      <c r="A26" s="10"/>
      <c r="B26" s="11" t="s">
        <v>126</v>
      </c>
      <c r="C26" s="12">
        <v>1052.6400000000001</v>
      </c>
      <c r="D26" s="13">
        <v>88.59</v>
      </c>
    </row>
    <row r="27" spans="1:4" s="8" customFormat="1" ht="15.75" x14ac:dyDescent="0.25">
      <c r="A27" s="10"/>
      <c r="B27" s="11" t="s">
        <v>241</v>
      </c>
      <c r="C27" s="12">
        <v>994.3</v>
      </c>
      <c r="D27" s="13">
        <v>15</v>
      </c>
    </row>
    <row r="28" spans="1:4" s="8" customFormat="1" ht="63" x14ac:dyDescent="0.25">
      <c r="A28" s="10" t="s">
        <v>31</v>
      </c>
      <c r="B28" s="11" t="s">
        <v>96</v>
      </c>
      <c r="C28" s="12" t="s">
        <v>88</v>
      </c>
      <c r="D28" s="13" t="s">
        <v>88</v>
      </c>
    </row>
  </sheetData>
  <mergeCells count="2">
    <mergeCell ref="A7:D7"/>
    <mergeCell ref="A9:B9"/>
  </mergeCells>
  <pageMargins left="0.75" right="0.75" top="1" bottom="1" header="0.5" footer="0.5"/>
  <pageSetup paperSize="9"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3A909-B4AC-45E5-91A9-FC8412F249E4}">
  <dimension ref="A1:D24"/>
  <sheetViews>
    <sheetView topLeftCell="A13" zoomScaleNormal="100" workbookViewId="0">
      <selection activeCell="A27" sqref="A27:XFD29"/>
    </sheetView>
  </sheetViews>
  <sheetFormatPr defaultRowHeight="15" x14ac:dyDescent="0.25"/>
  <cols>
    <col min="1" max="1" width="5.42578125" style="14" customWidth="1"/>
    <col min="2" max="2" width="31.42578125" style="14" customWidth="1"/>
    <col min="3" max="3" width="26.42578125" style="14" customWidth="1"/>
    <col min="4" max="4" width="19.85546875" style="14" customWidth="1"/>
    <col min="5" max="256" width="9.140625" style="14"/>
    <col min="257" max="257" width="5.42578125" style="14" customWidth="1"/>
    <col min="258" max="258" width="31.42578125" style="14" customWidth="1"/>
    <col min="259" max="259" width="26.42578125" style="14" customWidth="1"/>
    <col min="260" max="260" width="19.85546875" style="14" customWidth="1"/>
    <col min="261" max="512" width="9.140625" style="14"/>
    <col min="513" max="513" width="5.42578125" style="14" customWidth="1"/>
    <col min="514" max="514" width="31.42578125" style="14" customWidth="1"/>
    <col min="515" max="515" width="26.42578125" style="14" customWidth="1"/>
    <col min="516" max="516" width="19.85546875" style="14" customWidth="1"/>
    <col min="517" max="768" width="9.140625" style="14"/>
    <col min="769" max="769" width="5.42578125" style="14" customWidth="1"/>
    <col min="770" max="770" width="31.42578125" style="14" customWidth="1"/>
    <col min="771" max="771" width="26.42578125" style="14" customWidth="1"/>
    <col min="772" max="772" width="19.85546875" style="14" customWidth="1"/>
    <col min="773" max="1024" width="9.140625" style="14"/>
    <col min="1025" max="1025" width="5.42578125" style="14" customWidth="1"/>
    <col min="1026" max="1026" width="31.42578125" style="14" customWidth="1"/>
    <col min="1027" max="1027" width="26.42578125" style="14" customWidth="1"/>
    <col min="1028" max="1028" width="19.85546875" style="14" customWidth="1"/>
    <col min="1029" max="1280" width="9.140625" style="14"/>
    <col min="1281" max="1281" width="5.42578125" style="14" customWidth="1"/>
    <col min="1282" max="1282" width="31.42578125" style="14" customWidth="1"/>
    <col min="1283" max="1283" width="26.42578125" style="14" customWidth="1"/>
    <col min="1284" max="1284" width="19.85546875" style="14" customWidth="1"/>
    <col min="1285" max="1536" width="9.140625" style="14"/>
    <col min="1537" max="1537" width="5.42578125" style="14" customWidth="1"/>
    <col min="1538" max="1538" width="31.42578125" style="14" customWidth="1"/>
    <col min="1539" max="1539" width="26.42578125" style="14" customWidth="1"/>
    <col min="1540" max="1540" width="19.85546875" style="14" customWidth="1"/>
    <col min="1541" max="1792" width="9.140625" style="14"/>
    <col min="1793" max="1793" width="5.42578125" style="14" customWidth="1"/>
    <col min="1794" max="1794" width="31.42578125" style="14" customWidth="1"/>
    <col min="1795" max="1795" width="26.42578125" style="14" customWidth="1"/>
    <col min="1796" max="1796" width="19.85546875" style="14" customWidth="1"/>
    <col min="1797" max="2048" width="9.140625" style="14"/>
    <col min="2049" max="2049" width="5.42578125" style="14" customWidth="1"/>
    <col min="2050" max="2050" width="31.42578125" style="14" customWidth="1"/>
    <col min="2051" max="2051" width="26.42578125" style="14" customWidth="1"/>
    <col min="2052" max="2052" width="19.85546875" style="14" customWidth="1"/>
    <col min="2053" max="2304" width="9.140625" style="14"/>
    <col min="2305" max="2305" width="5.42578125" style="14" customWidth="1"/>
    <col min="2306" max="2306" width="31.42578125" style="14" customWidth="1"/>
    <col min="2307" max="2307" width="26.42578125" style="14" customWidth="1"/>
    <col min="2308" max="2308" width="19.85546875" style="14" customWidth="1"/>
    <col min="2309" max="2560" width="9.140625" style="14"/>
    <col min="2561" max="2561" width="5.42578125" style="14" customWidth="1"/>
    <col min="2562" max="2562" width="31.42578125" style="14" customWidth="1"/>
    <col min="2563" max="2563" width="26.42578125" style="14" customWidth="1"/>
    <col min="2564" max="2564" width="19.85546875" style="14" customWidth="1"/>
    <col min="2565" max="2816" width="9.140625" style="14"/>
    <col min="2817" max="2817" width="5.42578125" style="14" customWidth="1"/>
    <col min="2818" max="2818" width="31.42578125" style="14" customWidth="1"/>
    <col min="2819" max="2819" width="26.42578125" style="14" customWidth="1"/>
    <col min="2820" max="2820" width="19.85546875" style="14" customWidth="1"/>
    <col min="2821" max="3072" width="9.140625" style="14"/>
    <col min="3073" max="3073" width="5.42578125" style="14" customWidth="1"/>
    <col min="3074" max="3074" width="31.42578125" style="14" customWidth="1"/>
    <col min="3075" max="3075" width="26.42578125" style="14" customWidth="1"/>
    <col min="3076" max="3076" width="19.85546875" style="14" customWidth="1"/>
    <col min="3077" max="3328" width="9.140625" style="14"/>
    <col min="3329" max="3329" width="5.42578125" style="14" customWidth="1"/>
    <col min="3330" max="3330" width="31.42578125" style="14" customWidth="1"/>
    <col min="3331" max="3331" width="26.42578125" style="14" customWidth="1"/>
    <col min="3332" max="3332" width="19.85546875" style="14" customWidth="1"/>
    <col min="3333" max="3584" width="9.140625" style="14"/>
    <col min="3585" max="3585" width="5.42578125" style="14" customWidth="1"/>
    <col min="3586" max="3586" width="31.42578125" style="14" customWidth="1"/>
    <col min="3587" max="3587" width="26.42578125" style="14" customWidth="1"/>
    <col min="3588" max="3588" width="19.85546875" style="14" customWidth="1"/>
    <col min="3589" max="3840" width="9.140625" style="14"/>
    <col min="3841" max="3841" width="5.42578125" style="14" customWidth="1"/>
    <col min="3842" max="3842" width="31.42578125" style="14" customWidth="1"/>
    <col min="3843" max="3843" width="26.42578125" style="14" customWidth="1"/>
    <col min="3844" max="3844" width="19.85546875" style="14" customWidth="1"/>
    <col min="3845" max="4096" width="9.140625" style="14"/>
    <col min="4097" max="4097" width="5.42578125" style="14" customWidth="1"/>
    <col min="4098" max="4098" width="31.42578125" style="14" customWidth="1"/>
    <col min="4099" max="4099" width="26.42578125" style="14" customWidth="1"/>
    <col min="4100" max="4100" width="19.85546875" style="14" customWidth="1"/>
    <col min="4101" max="4352" width="9.140625" style="14"/>
    <col min="4353" max="4353" width="5.42578125" style="14" customWidth="1"/>
    <col min="4354" max="4354" width="31.42578125" style="14" customWidth="1"/>
    <col min="4355" max="4355" width="26.42578125" style="14" customWidth="1"/>
    <col min="4356" max="4356" width="19.85546875" style="14" customWidth="1"/>
    <col min="4357" max="4608" width="9.140625" style="14"/>
    <col min="4609" max="4609" width="5.42578125" style="14" customWidth="1"/>
    <col min="4610" max="4610" width="31.42578125" style="14" customWidth="1"/>
    <col min="4611" max="4611" width="26.42578125" style="14" customWidth="1"/>
    <col min="4612" max="4612" width="19.85546875" style="14" customWidth="1"/>
    <col min="4613" max="4864" width="9.140625" style="14"/>
    <col min="4865" max="4865" width="5.42578125" style="14" customWidth="1"/>
    <col min="4866" max="4866" width="31.42578125" style="14" customWidth="1"/>
    <col min="4867" max="4867" width="26.42578125" style="14" customWidth="1"/>
    <col min="4868" max="4868" width="19.85546875" style="14" customWidth="1"/>
    <col min="4869" max="5120" width="9.140625" style="14"/>
    <col min="5121" max="5121" width="5.42578125" style="14" customWidth="1"/>
    <col min="5122" max="5122" width="31.42578125" style="14" customWidth="1"/>
    <col min="5123" max="5123" width="26.42578125" style="14" customWidth="1"/>
    <col min="5124" max="5124" width="19.85546875" style="14" customWidth="1"/>
    <col min="5125" max="5376" width="9.140625" style="14"/>
    <col min="5377" max="5377" width="5.42578125" style="14" customWidth="1"/>
    <col min="5378" max="5378" width="31.42578125" style="14" customWidth="1"/>
    <col min="5379" max="5379" width="26.42578125" style="14" customWidth="1"/>
    <col min="5380" max="5380" width="19.85546875" style="14" customWidth="1"/>
    <col min="5381" max="5632" width="9.140625" style="14"/>
    <col min="5633" max="5633" width="5.42578125" style="14" customWidth="1"/>
    <col min="5634" max="5634" width="31.42578125" style="14" customWidth="1"/>
    <col min="5635" max="5635" width="26.42578125" style="14" customWidth="1"/>
    <col min="5636" max="5636" width="19.85546875" style="14" customWidth="1"/>
    <col min="5637" max="5888" width="9.140625" style="14"/>
    <col min="5889" max="5889" width="5.42578125" style="14" customWidth="1"/>
    <col min="5890" max="5890" width="31.42578125" style="14" customWidth="1"/>
    <col min="5891" max="5891" width="26.42578125" style="14" customWidth="1"/>
    <col min="5892" max="5892" width="19.85546875" style="14" customWidth="1"/>
    <col min="5893" max="6144" width="9.140625" style="14"/>
    <col min="6145" max="6145" width="5.42578125" style="14" customWidth="1"/>
    <col min="6146" max="6146" width="31.42578125" style="14" customWidth="1"/>
    <col min="6147" max="6147" width="26.42578125" style="14" customWidth="1"/>
    <col min="6148" max="6148" width="19.85546875" style="14" customWidth="1"/>
    <col min="6149" max="6400" width="9.140625" style="14"/>
    <col min="6401" max="6401" width="5.42578125" style="14" customWidth="1"/>
    <col min="6402" max="6402" width="31.42578125" style="14" customWidth="1"/>
    <col min="6403" max="6403" width="26.42578125" style="14" customWidth="1"/>
    <col min="6404" max="6404" width="19.85546875" style="14" customWidth="1"/>
    <col min="6405" max="6656" width="9.140625" style="14"/>
    <col min="6657" max="6657" width="5.42578125" style="14" customWidth="1"/>
    <col min="6658" max="6658" width="31.42578125" style="14" customWidth="1"/>
    <col min="6659" max="6659" width="26.42578125" style="14" customWidth="1"/>
    <col min="6660" max="6660" width="19.85546875" style="14" customWidth="1"/>
    <col min="6661" max="6912" width="9.140625" style="14"/>
    <col min="6913" max="6913" width="5.42578125" style="14" customWidth="1"/>
    <col min="6914" max="6914" width="31.42578125" style="14" customWidth="1"/>
    <col min="6915" max="6915" width="26.42578125" style="14" customWidth="1"/>
    <col min="6916" max="6916" width="19.85546875" style="14" customWidth="1"/>
    <col min="6917" max="7168" width="9.140625" style="14"/>
    <col min="7169" max="7169" width="5.42578125" style="14" customWidth="1"/>
    <col min="7170" max="7170" width="31.42578125" style="14" customWidth="1"/>
    <col min="7171" max="7171" width="26.42578125" style="14" customWidth="1"/>
    <col min="7172" max="7172" width="19.85546875" style="14" customWidth="1"/>
    <col min="7173" max="7424" width="9.140625" style="14"/>
    <col min="7425" max="7425" width="5.42578125" style="14" customWidth="1"/>
    <col min="7426" max="7426" width="31.42578125" style="14" customWidth="1"/>
    <col min="7427" max="7427" width="26.42578125" style="14" customWidth="1"/>
    <col min="7428" max="7428" width="19.85546875" style="14" customWidth="1"/>
    <col min="7429" max="7680" width="9.140625" style="14"/>
    <col min="7681" max="7681" width="5.42578125" style="14" customWidth="1"/>
    <col min="7682" max="7682" width="31.42578125" style="14" customWidth="1"/>
    <col min="7683" max="7683" width="26.42578125" style="14" customWidth="1"/>
    <col min="7684" max="7684" width="19.85546875" style="14" customWidth="1"/>
    <col min="7685" max="7936" width="9.140625" style="14"/>
    <col min="7937" max="7937" width="5.42578125" style="14" customWidth="1"/>
    <col min="7938" max="7938" width="31.42578125" style="14" customWidth="1"/>
    <col min="7939" max="7939" width="26.42578125" style="14" customWidth="1"/>
    <col min="7940" max="7940" width="19.85546875" style="14" customWidth="1"/>
    <col min="7941" max="8192" width="9.140625" style="14"/>
    <col min="8193" max="8193" width="5.42578125" style="14" customWidth="1"/>
    <col min="8194" max="8194" width="31.42578125" style="14" customWidth="1"/>
    <col min="8195" max="8195" width="26.42578125" style="14" customWidth="1"/>
    <col min="8196" max="8196" width="19.85546875" style="14" customWidth="1"/>
    <col min="8197" max="8448" width="9.140625" style="14"/>
    <col min="8449" max="8449" width="5.42578125" style="14" customWidth="1"/>
    <col min="8450" max="8450" width="31.42578125" style="14" customWidth="1"/>
    <col min="8451" max="8451" width="26.42578125" style="14" customWidth="1"/>
    <col min="8452" max="8452" width="19.85546875" style="14" customWidth="1"/>
    <col min="8453" max="8704" width="9.140625" style="14"/>
    <col min="8705" max="8705" width="5.42578125" style="14" customWidth="1"/>
    <col min="8706" max="8706" width="31.42578125" style="14" customWidth="1"/>
    <col min="8707" max="8707" width="26.42578125" style="14" customWidth="1"/>
    <col min="8708" max="8708" width="19.85546875" style="14" customWidth="1"/>
    <col min="8709" max="8960" width="9.140625" style="14"/>
    <col min="8961" max="8961" width="5.42578125" style="14" customWidth="1"/>
    <col min="8962" max="8962" width="31.42578125" style="14" customWidth="1"/>
    <col min="8963" max="8963" width="26.42578125" style="14" customWidth="1"/>
    <col min="8964" max="8964" width="19.85546875" style="14" customWidth="1"/>
    <col min="8965" max="9216" width="9.140625" style="14"/>
    <col min="9217" max="9217" width="5.42578125" style="14" customWidth="1"/>
    <col min="9218" max="9218" width="31.42578125" style="14" customWidth="1"/>
    <col min="9219" max="9219" width="26.42578125" style="14" customWidth="1"/>
    <col min="9220" max="9220" width="19.85546875" style="14" customWidth="1"/>
    <col min="9221" max="9472" width="9.140625" style="14"/>
    <col min="9473" max="9473" width="5.42578125" style="14" customWidth="1"/>
    <col min="9474" max="9474" width="31.42578125" style="14" customWidth="1"/>
    <col min="9475" max="9475" width="26.42578125" style="14" customWidth="1"/>
    <col min="9476" max="9476" width="19.85546875" style="14" customWidth="1"/>
    <col min="9477" max="9728" width="9.140625" style="14"/>
    <col min="9729" max="9729" width="5.42578125" style="14" customWidth="1"/>
    <col min="9730" max="9730" width="31.42578125" style="14" customWidth="1"/>
    <col min="9731" max="9731" width="26.42578125" style="14" customWidth="1"/>
    <col min="9732" max="9732" width="19.85546875" style="14" customWidth="1"/>
    <col min="9733" max="9984" width="9.140625" style="14"/>
    <col min="9985" max="9985" width="5.42578125" style="14" customWidth="1"/>
    <col min="9986" max="9986" width="31.42578125" style="14" customWidth="1"/>
    <col min="9987" max="9987" width="26.42578125" style="14" customWidth="1"/>
    <col min="9988" max="9988" width="19.85546875" style="14" customWidth="1"/>
    <col min="9989" max="10240" width="9.140625" style="14"/>
    <col min="10241" max="10241" width="5.42578125" style="14" customWidth="1"/>
    <col min="10242" max="10242" width="31.42578125" style="14" customWidth="1"/>
    <col min="10243" max="10243" width="26.42578125" style="14" customWidth="1"/>
    <col min="10244" max="10244" width="19.85546875" style="14" customWidth="1"/>
    <col min="10245" max="10496" width="9.140625" style="14"/>
    <col min="10497" max="10497" width="5.42578125" style="14" customWidth="1"/>
    <col min="10498" max="10498" width="31.42578125" style="14" customWidth="1"/>
    <col min="10499" max="10499" width="26.42578125" style="14" customWidth="1"/>
    <col min="10500" max="10500" width="19.85546875" style="14" customWidth="1"/>
    <col min="10501" max="10752" width="9.140625" style="14"/>
    <col min="10753" max="10753" width="5.42578125" style="14" customWidth="1"/>
    <col min="10754" max="10754" width="31.42578125" style="14" customWidth="1"/>
    <col min="10755" max="10755" width="26.42578125" style="14" customWidth="1"/>
    <col min="10756" max="10756" width="19.85546875" style="14" customWidth="1"/>
    <col min="10757" max="11008" width="9.140625" style="14"/>
    <col min="11009" max="11009" width="5.42578125" style="14" customWidth="1"/>
    <col min="11010" max="11010" width="31.42578125" style="14" customWidth="1"/>
    <col min="11011" max="11011" width="26.42578125" style="14" customWidth="1"/>
    <col min="11012" max="11012" width="19.85546875" style="14" customWidth="1"/>
    <col min="11013" max="11264" width="9.140625" style="14"/>
    <col min="11265" max="11265" width="5.42578125" style="14" customWidth="1"/>
    <col min="11266" max="11266" width="31.42578125" style="14" customWidth="1"/>
    <col min="11267" max="11267" width="26.42578125" style="14" customWidth="1"/>
    <col min="11268" max="11268" width="19.85546875" style="14" customWidth="1"/>
    <col min="11269" max="11520" width="9.140625" style="14"/>
    <col min="11521" max="11521" width="5.42578125" style="14" customWidth="1"/>
    <col min="11522" max="11522" width="31.42578125" style="14" customWidth="1"/>
    <col min="11523" max="11523" width="26.42578125" style="14" customWidth="1"/>
    <col min="11524" max="11524" width="19.85546875" style="14" customWidth="1"/>
    <col min="11525" max="11776" width="9.140625" style="14"/>
    <col min="11777" max="11777" width="5.42578125" style="14" customWidth="1"/>
    <col min="11778" max="11778" width="31.42578125" style="14" customWidth="1"/>
    <col min="11779" max="11779" width="26.42578125" style="14" customWidth="1"/>
    <col min="11780" max="11780" width="19.85546875" style="14" customWidth="1"/>
    <col min="11781" max="12032" width="9.140625" style="14"/>
    <col min="12033" max="12033" width="5.42578125" style="14" customWidth="1"/>
    <col min="12034" max="12034" width="31.42578125" style="14" customWidth="1"/>
    <col min="12035" max="12035" width="26.42578125" style="14" customWidth="1"/>
    <col min="12036" max="12036" width="19.85546875" style="14" customWidth="1"/>
    <col min="12037" max="12288" width="9.140625" style="14"/>
    <col min="12289" max="12289" width="5.42578125" style="14" customWidth="1"/>
    <col min="12290" max="12290" width="31.42578125" style="14" customWidth="1"/>
    <col min="12291" max="12291" width="26.42578125" style="14" customWidth="1"/>
    <col min="12292" max="12292" width="19.85546875" style="14" customWidth="1"/>
    <col min="12293" max="12544" width="9.140625" style="14"/>
    <col min="12545" max="12545" width="5.42578125" style="14" customWidth="1"/>
    <col min="12546" max="12546" width="31.42578125" style="14" customWidth="1"/>
    <col min="12547" max="12547" width="26.42578125" style="14" customWidth="1"/>
    <col min="12548" max="12548" width="19.85546875" style="14" customWidth="1"/>
    <col min="12549" max="12800" width="9.140625" style="14"/>
    <col min="12801" max="12801" width="5.42578125" style="14" customWidth="1"/>
    <col min="12802" max="12802" width="31.42578125" style="14" customWidth="1"/>
    <col min="12803" max="12803" width="26.42578125" style="14" customWidth="1"/>
    <col min="12804" max="12804" width="19.85546875" style="14" customWidth="1"/>
    <col min="12805" max="13056" width="9.140625" style="14"/>
    <col min="13057" max="13057" width="5.42578125" style="14" customWidth="1"/>
    <col min="13058" max="13058" width="31.42578125" style="14" customWidth="1"/>
    <col min="13059" max="13059" width="26.42578125" style="14" customWidth="1"/>
    <col min="13060" max="13060" width="19.85546875" style="14" customWidth="1"/>
    <col min="13061" max="13312" width="9.140625" style="14"/>
    <col min="13313" max="13313" width="5.42578125" style="14" customWidth="1"/>
    <col min="13314" max="13314" width="31.42578125" style="14" customWidth="1"/>
    <col min="13315" max="13315" width="26.42578125" style="14" customWidth="1"/>
    <col min="13316" max="13316" width="19.85546875" style="14" customWidth="1"/>
    <col min="13317" max="13568" width="9.140625" style="14"/>
    <col min="13569" max="13569" width="5.42578125" style="14" customWidth="1"/>
    <col min="13570" max="13570" width="31.42578125" style="14" customWidth="1"/>
    <col min="13571" max="13571" width="26.42578125" style="14" customWidth="1"/>
    <col min="13572" max="13572" width="19.85546875" style="14" customWidth="1"/>
    <col min="13573" max="13824" width="9.140625" style="14"/>
    <col min="13825" max="13825" width="5.42578125" style="14" customWidth="1"/>
    <col min="13826" max="13826" width="31.42578125" style="14" customWidth="1"/>
    <col min="13827" max="13827" width="26.42578125" style="14" customWidth="1"/>
    <col min="13828" max="13828" width="19.85546875" style="14" customWidth="1"/>
    <col min="13829" max="14080" width="9.140625" style="14"/>
    <col min="14081" max="14081" width="5.42578125" style="14" customWidth="1"/>
    <col min="14082" max="14082" width="31.42578125" style="14" customWidth="1"/>
    <col min="14083" max="14083" width="26.42578125" style="14" customWidth="1"/>
    <col min="14084" max="14084" width="19.85546875" style="14" customWidth="1"/>
    <col min="14085" max="14336" width="9.140625" style="14"/>
    <col min="14337" max="14337" width="5.42578125" style="14" customWidth="1"/>
    <col min="14338" max="14338" width="31.42578125" style="14" customWidth="1"/>
    <col min="14339" max="14339" width="26.42578125" style="14" customWidth="1"/>
    <col min="14340" max="14340" width="19.85546875" style="14" customWidth="1"/>
    <col min="14341" max="14592" width="9.140625" style="14"/>
    <col min="14593" max="14593" width="5.42578125" style="14" customWidth="1"/>
    <col min="14594" max="14594" width="31.42578125" style="14" customWidth="1"/>
    <col min="14595" max="14595" width="26.42578125" style="14" customWidth="1"/>
    <col min="14596" max="14596" width="19.85546875" style="14" customWidth="1"/>
    <col min="14597" max="14848" width="9.140625" style="14"/>
    <col min="14849" max="14849" width="5.42578125" style="14" customWidth="1"/>
    <col min="14850" max="14850" width="31.42578125" style="14" customWidth="1"/>
    <col min="14851" max="14851" width="26.42578125" style="14" customWidth="1"/>
    <col min="14852" max="14852" width="19.85546875" style="14" customWidth="1"/>
    <col min="14853" max="15104" width="9.140625" style="14"/>
    <col min="15105" max="15105" width="5.42578125" style="14" customWidth="1"/>
    <col min="15106" max="15106" width="31.42578125" style="14" customWidth="1"/>
    <col min="15107" max="15107" width="26.42578125" style="14" customWidth="1"/>
    <col min="15108" max="15108" width="19.85546875" style="14" customWidth="1"/>
    <col min="15109" max="15360" width="9.140625" style="14"/>
    <col min="15361" max="15361" width="5.42578125" style="14" customWidth="1"/>
    <col min="15362" max="15362" width="31.42578125" style="14" customWidth="1"/>
    <col min="15363" max="15363" width="26.42578125" style="14" customWidth="1"/>
    <col min="15364" max="15364" width="19.85546875" style="14" customWidth="1"/>
    <col min="15365" max="15616" width="9.140625" style="14"/>
    <col min="15617" max="15617" width="5.42578125" style="14" customWidth="1"/>
    <col min="15618" max="15618" width="31.42578125" style="14" customWidth="1"/>
    <col min="15619" max="15619" width="26.42578125" style="14" customWidth="1"/>
    <col min="15620" max="15620" width="19.85546875" style="14" customWidth="1"/>
    <col min="15621" max="15872" width="9.140625" style="14"/>
    <col min="15873" max="15873" width="5.42578125" style="14" customWidth="1"/>
    <col min="15874" max="15874" width="31.42578125" style="14" customWidth="1"/>
    <col min="15875" max="15875" width="26.42578125" style="14" customWidth="1"/>
    <col min="15876" max="15876" width="19.85546875" style="14" customWidth="1"/>
    <col min="15877" max="16128" width="9.140625" style="14"/>
    <col min="16129" max="16129" width="5.42578125" style="14" customWidth="1"/>
    <col min="16130" max="16130" width="31.42578125" style="14" customWidth="1"/>
    <col min="16131" max="16131" width="26.42578125" style="14" customWidth="1"/>
    <col min="16132" max="16132" width="19.85546875" style="14" customWidth="1"/>
    <col min="16133" max="16384" width="9.140625" style="14"/>
  </cols>
  <sheetData>
    <row r="1" spans="1:4" s="8" customFormat="1" ht="15.75" x14ac:dyDescent="0.25">
      <c r="C1" s="8" t="s">
        <v>67</v>
      </c>
    </row>
    <row r="2" spans="1:4" s="8" customFormat="1" ht="15.75" x14ac:dyDescent="0.25">
      <c r="C2" s="8" t="s">
        <v>68</v>
      </c>
    </row>
    <row r="3" spans="1:4" s="8" customFormat="1" ht="15.75" x14ac:dyDescent="0.25">
      <c r="C3" s="8" t="s">
        <v>69</v>
      </c>
    </row>
    <row r="4" spans="1:4" s="8" customFormat="1" ht="15.75" x14ac:dyDescent="0.25">
      <c r="C4" s="8" t="s">
        <v>70</v>
      </c>
    </row>
    <row r="5" spans="1:4" s="8" customFormat="1" ht="15.75" x14ac:dyDescent="0.25"/>
    <row r="6" spans="1:4" s="8" customFormat="1" ht="15.75" x14ac:dyDescent="0.25"/>
    <row r="7" spans="1:4" s="8" customFormat="1" ht="33.75" customHeight="1" x14ac:dyDescent="0.25">
      <c r="A7" s="221" t="s">
        <v>97</v>
      </c>
      <c r="B7" s="222"/>
      <c r="C7" s="222"/>
      <c r="D7" s="222"/>
    </row>
    <row r="8" spans="1:4" s="8" customFormat="1" ht="15.75" x14ac:dyDescent="0.25"/>
    <row r="9" spans="1:4" s="8" customFormat="1" ht="78.75" x14ac:dyDescent="0.25">
      <c r="A9" s="223" t="s">
        <v>84</v>
      </c>
      <c r="B9" s="224"/>
      <c r="C9" s="9" t="s">
        <v>85</v>
      </c>
      <c r="D9" s="9" t="s">
        <v>86</v>
      </c>
    </row>
    <row r="10" spans="1:4" s="8" customFormat="1" ht="47.25" x14ac:dyDescent="0.25">
      <c r="A10" s="10" t="s">
        <v>6</v>
      </c>
      <c r="B10" s="11" t="s">
        <v>87</v>
      </c>
      <c r="C10" s="12" t="s">
        <v>88</v>
      </c>
      <c r="D10" s="13" t="s">
        <v>88</v>
      </c>
    </row>
    <row r="11" spans="1:4" s="8" customFormat="1" ht="157.5" x14ac:dyDescent="0.25">
      <c r="A11" s="10" t="s">
        <v>7</v>
      </c>
      <c r="B11" s="11" t="s">
        <v>89</v>
      </c>
      <c r="C11" s="12">
        <f>C13+C14+C15+C16+C17</f>
        <v>11412.91</v>
      </c>
      <c r="D11" s="12">
        <f>D13+D14+D15+D16+D17</f>
        <v>2635.9</v>
      </c>
    </row>
    <row r="12" spans="1:4" s="8" customFormat="1" ht="15.75" x14ac:dyDescent="0.25">
      <c r="A12" s="10"/>
      <c r="B12" s="11" t="s">
        <v>90</v>
      </c>
      <c r="C12" s="12"/>
      <c r="D12" s="13"/>
    </row>
    <row r="13" spans="1:4" s="8" customFormat="1" ht="15.75" x14ac:dyDescent="0.25">
      <c r="A13" s="10"/>
      <c r="B13" s="11" t="s">
        <v>92</v>
      </c>
      <c r="C13" s="12">
        <v>311.27999999999997</v>
      </c>
      <c r="D13" s="13">
        <v>29</v>
      </c>
    </row>
    <row r="14" spans="1:4" s="8" customFormat="1" ht="15.75" x14ac:dyDescent="0.25">
      <c r="A14" s="10"/>
      <c r="B14" s="11" t="s">
        <v>127</v>
      </c>
      <c r="C14" s="12">
        <v>3044.52</v>
      </c>
      <c r="D14" s="13">
        <v>522</v>
      </c>
    </row>
    <row r="15" spans="1:4" s="8" customFormat="1" ht="15.75" x14ac:dyDescent="0.25">
      <c r="A15" s="10"/>
      <c r="B15" s="11" t="s">
        <v>128</v>
      </c>
      <c r="C15" s="12">
        <v>2639.99</v>
      </c>
      <c r="D15" s="13">
        <v>581.4</v>
      </c>
    </row>
    <row r="16" spans="1:4" s="8" customFormat="1" ht="15.75" x14ac:dyDescent="0.25">
      <c r="A16" s="10"/>
      <c r="B16" s="11" t="s">
        <v>93</v>
      </c>
      <c r="C16" s="12">
        <v>3672.9</v>
      </c>
      <c r="D16" s="13">
        <v>981.5</v>
      </c>
    </row>
    <row r="17" spans="1:4" s="8" customFormat="1" ht="15.75" x14ac:dyDescent="0.25">
      <c r="A17" s="10"/>
      <c r="B17" s="11" t="s">
        <v>94</v>
      </c>
      <c r="C17" s="12">
        <v>1744.22</v>
      </c>
      <c r="D17" s="13">
        <v>522</v>
      </c>
    </row>
    <row r="18" spans="1:4" s="8" customFormat="1" ht="173.25" x14ac:dyDescent="0.25">
      <c r="A18" s="10" t="s">
        <v>7</v>
      </c>
      <c r="B18" s="11" t="s">
        <v>240</v>
      </c>
      <c r="C18" s="12">
        <f>C20+C21+C22+C23</f>
        <v>7018.97</v>
      </c>
      <c r="D18" s="12">
        <f>D20+D21+D22+D23</f>
        <v>1482</v>
      </c>
    </row>
    <row r="19" spans="1:4" s="8" customFormat="1" ht="15.75" x14ac:dyDescent="0.25">
      <c r="A19" s="10"/>
      <c r="B19" s="11" t="s">
        <v>90</v>
      </c>
      <c r="C19" s="12"/>
      <c r="D19" s="13"/>
    </row>
    <row r="20" spans="1:4" s="8" customFormat="1" ht="15.75" x14ac:dyDescent="0.25">
      <c r="A20" s="10"/>
      <c r="B20" s="11" t="s">
        <v>127</v>
      </c>
      <c r="C20" s="12">
        <v>464.54</v>
      </c>
      <c r="D20" s="13">
        <v>60</v>
      </c>
    </row>
    <row r="21" spans="1:4" s="8" customFormat="1" ht="15.75" x14ac:dyDescent="0.25">
      <c r="A21" s="10"/>
      <c r="B21" s="11" t="s">
        <v>128</v>
      </c>
      <c r="C21" s="12">
        <v>635.64</v>
      </c>
      <c r="D21" s="13">
        <v>100</v>
      </c>
    </row>
    <row r="22" spans="1:4" s="8" customFormat="1" ht="15.75" x14ac:dyDescent="0.25">
      <c r="A22" s="10"/>
      <c r="B22" s="11" t="s">
        <v>93</v>
      </c>
      <c r="C22" s="12">
        <v>3372.78</v>
      </c>
      <c r="D22" s="13">
        <v>845</v>
      </c>
    </row>
    <row r="23" spans="1:4" s="8" customFormat="1" ht="15.75" x14ac:dyDescent="0.25">
      <c r="A23" s="10"/>
      <c r="B23" s="11" t="s">
        <v>94</v>
      </c>
      <c r="C23" s="12">
        <v>2546.0100000000002</v>
      </c>
      <c r="D23" s="13">
        <v>477</v>
      </c>
    </row>
    <row r="24" spans="1:4" s="8" customFormat="1" ht="63" x14ac:dyDescent="0.25">
      <c r="A24" s="10" t="s">
        <v>8</v>
      </c>
      <c r="B24" s="11" t="s">
        <v>96</v>
      </c>
      <c r="C24" s="12" t="s">
        <v>88</v>
      </c>
      <c r="D24" s="13" t="s">
        <v>88</v>
      </c>
    </row>
  </sheetData>
  <mergeCells count="2">
    <mergeCell ref="A7:D7"/>
    <mergeCell ref="A9:B9"/>
  </mergeCell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82592-D67F-4D45-8743-141DDDE1F96B}">
  <dimension ref="A1:E19"/>
  <sheetViews>
    <sheetView topLeftCell="A7" zoomScaleNormal="100" zoomScaleSheetLayoutView="85" workbookViewId="0">
      <selection activeCell="I16" sqref="I16"/>
    </sheetView>
  </sheetViews>
  <sheetFormatPr defaultRowHeight="15" x14ac:dyDescent="0.25"/>
  <cols>
    <col min="1" max="1" width="5.42578125" style="14" customWidth="1"/>
    <col min="2" max="2" width="31.42578125" style="14" customWidth="1"/>
    <col min="3" max="3" width="26.42578125" style="14" customWidth="1"/>
    <col min="4" max="4" width="19.85546875" style="14" customWidth="1"/>
    <col min="5" max="256" width="9.140625" style="14"/>
    <col min="257" max="257" width="5.42578125" style="14" customWidth="1"/>
    <col min="258" max="258" width="31.42578125" style="14" customWidth="1"/>
    <col min="259" max="259" width="26.42578125" style="14" customWidth="1"/>
    <col min="260" max="260" width="19.85546875" style="14" customWidth="1"/>
    <col min="261" max="512" width="9.140625" style="14"/>
    <col min="513" max="513" width="5.42578125" style="14" customWidth="1"/>
    <col min="514" max="514" width="31.42578125" style="14" customWidth="1"/>
    <col min="515" max="515" width="26.42578125" style="14" customWidth="1"/>
    <col min="516" max="516" width="19.85546875" style="14" customWidth="1"/>
    <col min="517" max="768" width="9.140625" style="14"/>
    <col min="769" max="769" width="5.42578125" style="14" customWidth="1"/>
    <col min="770" max="770" width="31.42578125" style="14" customWidth="1"/>
    <col min="771" max="771" width="26.42578125" style="14" customWidth="1"/>
    <col min="772" max="772" width="19.85546875" style="14" customWidth="1"/>
    <col min="773" max="1024" width="9.140625" style="14"/>
    <col min="1025" max="1025" width="5.42578125" style="14" customWidth="1"/>
    <col min="1026" max="1026" width="31.42578125" style="14" customWidth="1"/>
    <col min="1027" max="1027" width="26.42578125" style="14" customWidth="1"/>
    <col min="1028" max="1028" width="19.85546875" style="14" customWidth="1"/>
    <col min="1029" max="1280" width="9.140625" style="14"/>
    <col min="1281" max="1281" width="5.42578125" style="14" customWidth="1"/>
    <col min="1282" max="1282" width="31.42578125" style="14" customWidth="1"/>
    <col min="1283" max="1283" width="26.42578125" style="14" customWidth="1"/>
    <col min="1284" max="1284" width="19.85546875" style="14" customWidth="1"/>
    <col min="1285" max="1536" width="9.140625" style="14"/>
    <col min="1537" max="1537" width="5.42578125" style="14" customWidth="1"/>
    <col min="1538" max="1538" width="31.42578125" style="14" customWidth="1"/>
    <col min="1539" max="1539" width="26.42578125" style="14" customWidth="1"/>
    <col min="1540" max="1540" width="19.85546875" style="14" customWidth="1"/>
    <col min="1541" max="1792" width="9.140625" style="14"/>
    <col min="1793" max="1793" width="5.42578125" style="14" customWidth="1"/>
    <col min="1794" max="1794" width="31.42578125" style="14" customWidth="1"/>
    <col min="1795" max="1795" width="26.42578125" style="14" customWidth="1"/>
    <col min="1796" max="1796" width="19.85546875" style="14" customWidth="1"/>
    <col min="1797" max="2048" width="9.140625" style="14"/>
    <col min="2049" max="2049" width="5.42578125" style="14" customWidth="1"/>
    <col min="2050" max="2050" width="31.42578125" style="14" customWidth="1"/>
    <col min="2051" max="2051" width="26.42578125" style="14" customWidth="1"/>
    <col min="2052" max="2052" width="19.85546875" style="14" customWidth="1"/>
    <col min="2053" max="2304" width="9.140625" style="14"/>
    <col min="2305" max="2305" width="5.42578125" style="14" customWidth="1"/>
    <col min="2306" max="2306" width="31.42578125" style="14" customWidth="1"/>
    <col min="2307" max="2307" width="26.42578125" style="14" customWidth="1"/>
    <col min="2308" max="2308" width="19.85546875" style="14" customWidth="1"/>
    <col min="2309" max="2560" width="9.140625" style="14"/>
    <col min="2561" max="2561" width="5.42578125" style="14" customWidth="1"/>
    <col min="2562" max="2562" width="31.42578125" style="14" customWidth="1"/>
    <col min="2563" max="2563" width="26.42578125" style="14" customWidth="1"/>
    <col min="2564" max="2564" width="19.85546875" style="14" customWidth="1"/>
    <col min="2565" max="2816" width="9.140625" style="14"/>
    <col min="2817" max="2817" width="5.42578125" style="14" customWidth="1"/>
    <col min="2818" max="2818" width="31.42578125" style="14" customWidth="1"/>
    <col min="2819" max="2819" width="26.42578125" style="14" customWidth="1"/>
    <col min="2820" max="2820" width="19.85546875" style="14" customWidth="1"/>
    <col min="2821" max="3072" width="9.140625" style="14"/>
    <col min="3073" max="3073" width="5.42578125" style="14" customWidth="1"/>
    <col min="3074" max="3074" width="31.42578125" style="14" customWidth="1"/>
    <col min="3075" max="3075" width="26.42578125" style="14" customWidth="1"/>
    <col min="3076" max="3076" width="19.85546875" style="14" customWidth="1"/>
    <col min="3077" max="3328" width="9.140625" style="14"/>
    <col min="3329" max="3329" width="5.42578125" style="14" customWidth="1"/>
    <col min="3330" max="3330" width="31.42578125" style="14" customWidth="1"/>
    <col min="3331" max="3331" width="26.42578125" style="14" customWidth="1"/>
    <col min="3332" max="3332" width="19.85546875" style="14" customWidth="1"/>
    <col min="3333" max="3584" width="9.140625" style="14"/>
    <col min="3585" max="3585" width="5.42578125" style="14" customWidth="1"/>
    <col min="3586" max="3586" width="31.42578125" style="14" customWidth="1"/>
    <col min="3587" max="3587" width="26.42578125" style="14" customWidth="1"/>
    <col min="3588" max="3588" width="19.85546875" style="14" customWidth="1"/>
    <col min="3589" max="3840" width="9.140625" style="14"/>
    <col min="3841" max="3841" width="5.42578125" style="14" customWidth="1"/>
    <col min="3842" max="3842" width="31.42578125" style="14" customWidth="1"/>
    <col min="3843" max="3843" width="26.42578125" style="14" customWidth="1"/>
    <col min="3844" max="3844" width="19.85546875" style="14" customWidth="1"/>
    <col min="3845" max="4096" width="9.140625" style="14"/>
    <col min="4097" max="4097" width="5.42578125" style="14" customWidth="1"/>
    <col min="4098" max="4098" width="31.42578125" style="14" customWidth="1"/>
    <col min="4099" max="4099" width="26.42578125" style="14" customWidth="1"/>
    <col min="4100" max="4100" width="19.85546875" style="14" customWidth="1"/>
    <col min="4101" max="4352" width="9.140625" style="14"/>
    <col min="4353" max="4353" width="5.42578125" style="14" customWidth="1"/>
    <col min="4354" max="4354" width="31.42578125" style="14" customWidth="1"/>
    <col min="4355" max="4355" width="26.42578125" style="14" customWidth="1"/>
    <col min="4356" max="4356" width="19.85546875" style="14" customWidth="1"/>
    <col min="4357" max="4608" width="9.140625" style="14"/>
    <col min="4609" max="4609" width="5.42578125" style="14" customWidth="1"/>
    <col min="4610" max="4610" width="31.42578125" style="14" customWidth="1"/>
    <col min="4611" max="4611" width="26.42578125" style="14" customWidth="1"/>
    <col min="4612" max="4612" width="19.85546875" style="14" customWidth="1"/>
    <col min="4613" max="4864" width="9.140625" style="14"/>
    <col min="4865" max="4865" width="5.42578125" style="14" customWidth="1"/>
    <col min="4866" max="4866" width="31.42578125" style="14" customWidth="1"/>
    <col min="4867" max="4867" width="26.42578125" style="14" customWidth="1"/>
    <col min="4868" max="4868" width="19.85546875" style="14" customWidth="1"/>
    <col min="4869" max="5120" width="9.140625" style="14"/>
    <col min="5121" max="5121" width="5.42578125" style="14" customWidth="1"/>
    <col min="5122" max="5122" width="31.42578125" style="14" customWidth="1"/>
    <col min="5123" max="5123" width="26.42578125" style="14" customWidth="1"/>
    <col min="5124" max="5124" width="19.85546875" style="14" customWidth="1"/>
    <col min="5125" max="5376" width="9.140625" style="14"/>
    <col min="5377" max="5377" width="5.42578125" style="14" customWidth="1"/>
    <col min="5378" max="5378" width="31.42578125" style="14" customWidth="1"/>
    <col min="5379" max="5379" width="26.42578125" style="14" customWidth="1"/>
    <col min="5380" max="5380" width="19.85546875" style="14" customWidth="1"/>
    <col min="5381" max="5632" width="9.140625" style="14"/>
    <col min="5633" max="5633" width="5.42578125" style="14" customWidth="1"/>
    <col min="5634" max="5634" width="31.42578125" style="14" customWidth="1"/>
    <col min="5635" max="5635" width="26.42578125" style="14" customWidth="1"/>
    <col min="5636" max="5636" width="19.85546875" style="14" customWidth="1"/>
    <col min="5637" max="5888" width="9.140625" style="14"/>
    <col min="5889" max="5889" width="5.42578125" style="14" customWidth="1"/>
    <col min="5890" max="5890" width="31.42578125" style="14" customWidth="1"/>
    <col min="5891" max="5891" width="26.42578125" style="14" customWidth="1"/>
    <col min="5892" max="5892" width="19.85546875" style="14" customWidth="1"/>
    <col min="5893" max="6144" width="9.140625" style="14"/>
    <col min="6145" max="6145" width="5.42578125" style="14" customWidth="1"/>
    <col min="6146" max="6146" width="31.42578125" style="14" customWidth="1"/>
    <col min="6147" max="6147" width="26.42578125" style="14" customWidth="1"/>
    <col min="6148" max="6148" width="19.85546875" style="14" customWidth="1"/>
    <col min="6149" max="6400" width="9.140625" style="14"/>
    <col min="6401" max="6401" width="5.42578125" style="14" customWidth="1"/>
    <col min="6402" max="6402" width="31.42578125" style="14" customWidth="1"/>
    <col min="6403" max="6403" width="26.42578125" style="14" customWidth="1"/>
    <col min="6404" max="6404" width="19.85546875" style="14" customWidth="1"/>
    <col min="6405" max="6656" width="9.140625" style="14"/>
    <col min="6657" max="6657" width="5.42578125" style="14" customWidth="1"/>
    <col min="6658" max="6658" width="31.42578125" style="14" customWidth="1"/>
    <col min="6659" max="6659" width="26.42578125" style="14" customWidth="1"/>
    <col min="6660" max="6660" width="19.85546875" style="14" customWidth="1"/>
    <col min="6661" max="6912" width="9.140625" style="14"/>
    <col min="6913" max="6913" width="5.42578125" style="14" customWidth="1"/>
    <col min="6914" max="6914" width="31.42578125" style="14" customWidth="1"/>
    <col min="6915" max="6915" width="26.42578125" style="14" customWidth="1"/>
    <col min="6916" max="6916" width="19.85546875" style="14" customWidth="1"/>
    <col min="6917" max="7168" width="9.140625" style="14"/>
    <col min="7169" max="7169" width="5.42578125" style="14" customWidth="1"/>
    <col min="7170" max="7170" width="31.42578125" style="14" customWidth="1"/>
    <col min="7171" max="7171" width="26.42578125" style="14" customWidth="1"/>
    <col min="7172" max="7172" width="19.85546875" style="14" customWidth="1"/>
    <col min="7173" max="7424" width="9.140625" style="14"/>
    <col min="7425" max="7425" width="5.42578125" style="14" customWidth="1"/>
    <col min="7426" max="7426" width="31.42578125" style="14" customWidth="1"/>
    <col min="7427" max="7427" width="26.42578125" style="14" customWidth="1"/>
    <col min="7428" max="7428" width="19.85546875" style="14" customWidth="1"/>
    <col min="7429" max="7680" width="9.140625" style="14"/>
    <col min="7681" max="7681" width="5.42578125" style="14" customWidth="1"/>
    <col min="7682" max="7682" width="31.42578125" style="14" customWidth="1"/>
    <col min="7683" max="7683" width="26.42578125" style="14" customWidth="1"/>
    <col min="7684" max="7684" width="19.85546875" style="14" customWidth="1"/>
    <col min="7685" max="7936" width="9.140625" style="14"/>
    <col min="7937" max="7937" width="5.42578125" style="14" customWidth="1"/>
    <col min="7938" max="7938" width="31.42578125" style="14" customWidth="1"/>
    <col min="7939" max="7939" width="26.42578125" style="14" customWidth="1"/>
    <col min="7940" max="7940" width="19.85546875" style="14" customWidth="1"/>
    <col min="7941" max="8192" width="9.140625" style="14"/>
    <col min="8193" max="8193" width="5.42578125" style="14" customWidth="1"/>
    <col min="8194" max="8194" width="31.42578125" style="14" customWidth="1"/>
    <col min="8195" max="8195" width="26.42578125" style="14" customWidth="1"/>
    <col min="8196" max="8196" width="19.85546875" style="14" customWidth="1"/>
    <col min="8197" max="8448" width="9.140625" style="14"/>
    <col min="8449" max="8449" width="5.42578125" style="14" customWidth="1"/>
    <col min="8450" max="8450" width="31.42578125" style="14" customWidth="1"/>
    <col min="8451" max="8451" width="26.42578125" style="14" customWidth="1"/>
    <col min="8452" max="8452" width="19.85546875" style="14" customWidth="1"/>
    <col min="8453" max="8704" width="9.140625" style="14"/>
    <col min="8705" max="8705" width="5.42578125" style="14" customWidth="1"/>
    <col min="8706" max="8706" width="31.42578125" style="14" customWidth="1"/>
    <col min="8707" max="8707" width="26.42578125" style="14" customWidth="1"/>
    <col min="8708" max="8708" width="19.85546875" style="14" customWidth="1"/>
    <col min="8709" max="8960" width="9.140625" style="14"/>
    <col min="8961" max="8961" width="5.42578125" style="14" customWidth="1"/>
    <col min="8962" max="8962" width="31.42578125" style="14" customWidth="1"/>
    <col min="8963" max="8963" width="26.42578125" style="14" customWidth="1"/>
    <col min="8964" max="8964" width="19.85546875" style="14" customWidth="1"/>
    <col min="8965" max="9216" width="9.140625" style="14"/>
    <col min="9217" max="9217" width="5.42578125" style="14" customWidth="1"/>
    <col min="9218" max="9218" width="31.42578125" style="14" customWidth="1"/>
    <col min="9219" max="9219" width="26.42578125" style="14" customWidth="1"/>
    <col min="9220" max="9220" width="19.85546875" style="14" customWidth="1"/>
    <col min="9221" max="9472" width="9.140625" style="14"/>
    <col min="9473" max="9473" width="5.42578125" style="14" customWidth="1"/>
    <col min="9474" max="9474" width="31.42578125" style="14" customWidth="1"/>
    <col min="9475" max="9475" width="26.42578125" style="14" customWidth="1"/>
    <col min="9476" max="9476" width="19.85546875" style="14" customWidth="1"/>
    <col min="9477" max="9728" width="9.140625" style="14"/>
    <col min="9729" max="9729" width="5.42578125" style="14" customWidth="1"/>
    <col min="9730" max="9730" width="31.42578125" style="14" customWidth="1"/>
    <col min="9731" max="9731" width="26.42578125" style="14" customWidth="1"/>
    <col min="9732" max="9732" width="19.85546875" style="14" customWidth="1"/>
    <col min="9733" max="9984" width="9.140625" style="14"/>
    <col min="9985" max="9985" width="5.42578125" style="14" customWidth="1"/>
    <col min="9986" max="9986" width="31.42578125" style="14" customWidth="1"/>
    <col min="9987" max="9987" width="26.42578125" style="14" customWidth="1"/>
    <col min="9988" max="9988" width="19.85546875" style="14" customWidth="1"/>
    <col min="9989" max="10240" width="9.140625" style="14"/>
    <col min="10241" max="10241" width="5.42578125" style="14" customWidth="1"/>
    <col min="10242" max="10242" width="31.42578125" style="14" customWidth="1"/>
    <col min="10243" max="10243" width="26.42578125" style="14" customWidth="1"/>
    <col min="10244" max="10244" width="19.85546875" style="14" customWidth="1"/>
    <col min="10245" max="10496" width="9.140625" style="14"/>
    <col min="10497" max="10497" width="5.42578125" style="14" customWidth="1"/>
    <col min="10498" max="10498" width="31.42578125" style="14" customWidth="1"/>
    <col min="10499" max="10499" width="26.42578125" style="14" customWidth="1"/>
    <col min="10500" max="10500" width="19.85546875" style="14" customWidth="1"/>
    <col min="10501" max="10752" width="9.140625" style="14"/>
    <col min="10753" max="10753" width="5.42578125" style="14" customWidth="1"/>
    <col min="10754" max="10754" width="31.42578125" style="14" customWidth="1"/>
    <col min="10755" max="10755" width="26.42578125" style="14" customWidth="1"/>
    <col min="10756" max="10756" width="19.85546875" style="14" customWidth="1"/>
    <col min="10757" max="11008" width="9.140625" style="14"/>
    <col min="11009" max="11009" width="5.42578125" style="14" customWidth="1"/>
    <col min="11010" max="11010" width="31.42578125" style="14" customWidth="1"/>
    <col min="11011" max="11011" width="26.42578125" style="14" customWidth="1"/>
    <col min="11012" max="11012" width="19.85546875" style="14" customWidth="1"/>
    <col min="11013" max="11264" width="9.140625" style="14"/>
    <col min="11265" max="11265" width="5.42578125" style="14" customWidth="1"/>
    <col min="11266" max="11266" width="31.42578125" style="14" customWidth="1"/>
    <col min="11267" max="11267" width="26.42578125" style="14" customWidth="1"/>
    <col min="11268" max="11268" width="19.85546875" style="14" customWidth="1"/>
    <col min="11269" max="11520" width="9.140625" style="14"/>
    <col min="11521" max="11521" width="5.42578125" style="14" customWidth="1"/>
    <col min="11522" max="11522" width="31.42578125" style="14" customWidth="1"/>
    <col min="11523" max="11523" width="26.42578125" style="14" customWidth="1"/>
    <col min="11524" max="11524" width="19.85546875" style="14" customWidth="1"/>
    <col min="11525" max="11776" width="9.140625" style="14"/>
    <col min="11777" max="11777" width="5.42578125" style="14" customWidth="1"/>
    <col min="11778" max="11778" width="31.42578125" style="14" customWidth="1"/>
    <col min="11779" max="11779" width="26.42578125" style="14" customWidth="1"/>
    <col min="11780" max="11780" width="19.85546875" style="14" customWidth="1"/>
    <col min="11781" max="12032" width="9.140625" style="14"/>
    <col min="12033" max="12033" width="5.42578125" style="14" customWidth="1"/>
    <col min="12034" max="12034" width="31.42578125" style="14" customWidth="1"/>
    <col min="12035" max="12035" width="26.42578125" style="14" customWidth="1"/>
    <col min="12036" max="12036" width="19.85546875" style="14" customWidth="1"/>
    <col min="12037" max="12288" width="9.140625" style="14"/>
    <col min="12289" max="12289" width="5.42578125" style="14" customWidth="1"/>
    <col min="12290" max="12290" width="31.42578125" style="14" customWidth="1"/>
    <col min="12291" max="12291" width="26.42578125" style="14" customWidth="1"/>
    <col min="12292" max="12292" width="19.85546875" style="14" customWidth="1"/>
    <col min="12293" max="12544" width="9.140625" style="14"/>
    <col min="12545" max="12545" width="5.42578125" style="14" customWidth="1"/>
    <col min="12546" max="12546" width="31.42578125" style="14" customWidth="1"/>
    <col min="12547" max="12547" width="26.42578125" style="14" customWidth="1"/>
    <col min="12548" max="12548" width="19.85546875" style="14" customWidth="1"/>
    <col min="12549" max="12800" width="9.140625" style="14"/>
    <col min="12801" max="12801" width="5.42578125" style="14" customWidth="1"/>
    <col min="12802" max="12802" width="31.42578125" style="14" customWidth="1"/>
    <col min="12803" max="12803" width="26.42578125" style="14" customWidth="1"/>
    <col min="12804" max="12804" width="19.85546875" style="14" customWidth="1"/>
    <col min="12805" max="13056" width="9.140625" style="14"/>
    <col min="13057" max="13057" width="5.42578125" style="14" customWidth="1"/>
    <col min="13058" max="13058" width="31.42578125" style="14" customWidth="1"/>
    <col min="13059" max="13059" width="26.42578125" style="14" customWidth="1"/>
    <col min="13060" max="13060" width="19.85546875" style="14" customWidth="1"/>
    <col min="13061" max="13312" width="9.140625" style="14"/>
    <col min="13313" max="13313" width="5.42578125" style="14" customWidth="1"/>
    <col min="13314" max="13314" width="31.42578125" style="14" customWidth="1"/>
    <col min="13315" max="13315" width="26.42578125" style="14" customWidth="1"/>
    <col min="13316" max="13316" width="19.85546875" style="14" customWidth="1"/>
    <col min="13317" max="13568" width="9.140625" style="14"/>
    <col min="13569" max="13569" width="5.42578125" style="14" customWidth="1"/>
    <col min="13570" max="13570" width="31.42578125" style="14" customWidth="1"/>
    <col min="13571" max="13571" width="26.42578125" style="14" customWidth="1"/>
    <col min="13572" max="13572" width="19.85546875" style="14" customWidth="1"/>
    <col min="13573" max="13824" width="9.140625" style="14"/>
    <col min="13825" max="13825" width="5.42578125" style="14" customWidth="1"/>
    <col min="13826" max="13826" width="31.42578125" style="14" customWidth="1"/>
    <col min="13827" max="13827" width="26.42578125" style="14" customWidth="1"/>
    <col min="13828" max="13828" width="19.85546875" style="14" customWidth="1"/>
    <col min="13829" max="14080" width="9.140625" style="14"/>
    <col min="14081" max="14081" width="5.42578125" style="14" customWidth="1"/>
    <col min="14082" max="14082" width="31.42578125" style="14" customWidth="1"/>
    <col min="14083" max="14083" width="26.42578125" style="14" customWidth="1"/>
    <col min="14084" max="14084" width="19.85546875" style="14" customWidth="1"/>
    <col min="14085" max="14336" width="9.140625" style="14"/>
    <col min="14337" max="14337" width="5.42578125" style="14" customWidth="1"/>
    <col min="14338" max="14338" width="31.42578125" style="14" customWidth="1"/>
    <col min="14339" max="14339" width="26.42578125" style="14" customWidth="1"/>
    <col min="14340" max="14340" width="19.85546875" style="14" customWidth="1"/>
    <col min="14341" max="14592" width="9.140625" style="14"/>
    <col min="14593" max="14593" width="5.42578125" style="14" customWidth="1"/>
    <col min="14594" max="14594" width="31.42578125" style="14" customWidth="1"/>
    <col min="14595" max="14595" width="26.42578125" style="14" customWidth="1"/>
    <col min="14596" max="14596" width="19.85546875" style="14" customWidth="1"/>
    <col min="14597" max="14848" width="9.140625" style="14"/>
    <col min="14849" max="14849" width="5.42578125" style="14" customWidth="1"/>
    <col min="14850" max="14850" width="31.42578125" style="14" customWidth="1"/>
    <col min="14851" max="14851" width="26.42578125" style="14" customWidth="1"/>
    <col min="14852" max="14852" width="19.85546875" style="14" customWidth="1"/>
    <col min="14853" max="15104" width="9.140625" style="14"/>
    <col min="15105" max="15105" width="5.42578125" style="14" customWidth="1"/>
    <col min="15106" max="15106" width="31.42578125" style="14" customWidth="1"/>
    <col min="15107" max="15107" width="26.42578125" style="14" customWidth="1"/>
    <col min="15108" max="15108" width="19.85546875" style="14" customWidth="1"/>
    <col min="15109" max="15360" width="9.140625" style="14"/>
    <col min="15361" max="15361" width="5.42578125" style="14" customWidth="1"/>
    <col min="15362" max="15362" width="31.42578125" style="14" customWidth="1"/>
    <col min="15363" max="15363" width="26.42578125" style="14" customWidth="1"/>
    <col min="15364" max="15364" width="19.85546875" style="14" customWidth="1"/>
    <col min="15365" max="15616" width="9.140625" style="14"/>
    <col min="15617" max="15617" width="5.42578125" style="14" customWidth="1"/>
    <col min="15618" max="15618" width="31.42578125" style="14" customWidth="1"/>
    <col min="15619" max="15619" width="26.42578125" style="14" customWidth="1"/>
    <col min="15620" max="15620" width="19.85546875" style="14" customWidth="1"/>
    <col min="15621" max="15872" width="9.140625" style="14"/>
    <col min="15873" max="15873" width="5.42578125" style="14" customWidth="1"/>
    <col min="15874" max="15874" width="31.42578125" style="14" customWidth="1"/>
    <col min="15875" max="15875" width="26.42578125" style="14" customWidth="1"/>
    <col min="15876" max="15876" width="19.85546875" style="14" customWidth="1"/>
    <col min="15877" max="16128" width="9.140625" style="14"/>
    <col min="16129" max="16129" width="5.42578125" style="14" customWidth="1"/>
    <col min="16130" max="16130" width="31.42578125" style="14" customWidth="1"/>
    <col min="16131" max="16131" width="26.42578125" style="14" customWidth="1"/>
    <col min="16132" max="16132" width="19.85546875" style="14" customWidth="1"/>
    <col min="16133" max="16384" width="9.140625" style="14"/>
  </cols>
  <sheetData>
    <row r="1" spans="1:5" s="8" customFormat="1" ht="15.75" x14ac:dyDescent="0.25">
      <c r="C1" s="8" t="s">
        <v>67</v>
      </c>
    </row>
    <row r="2" spans="1:5" s="8" customFormat="1" ht="15.75" x14ac:dyDescent="0.25">
      <c r="C2" s="8" t="s">
        <v>68</v>
      </c>
    </row>
    <row r="3" spans="1:5" s="8" customFormat="1" ht="15.75" x14ac:dyDescent="0.25">
      <c r="C3" s="8" t="s">
        <v>69</v>
      </c>
    </row>
    <row r="4" spans="1:5" s="8" customFormat="1" ht="15.75" x14ac:dyDescent="0.25">
      <c r="C4" s="8" t="s">
        <v>70</v>
      </c>
    </row>
    <row r="5" spans="1:5" s="8" customFormat="1" ht="15.75" x14ac:dyDescent="0.25"/>
    <row r="6" spans="1:5" s="8" customFormat="1" ht="15.75" x14ac:dyDescent="0.25"/>
    <row r="7" spans="1:5" s="8" customFormat="1" ht="33.75" customHeight="1" x14ac:dyDescent="0.25">
      <c r="A7" s="221" t="s">
        <v>98</v>
      </c>
      <c r="B7" s="221"/>
      <c r="C7" s="221"/>
      <c r="D7" s="221"/>
      <c r="E7" s="221"/>
    </row>
    <row r="8" spans="1:5" s="8" customFormat="1" ht="15.75" x14ac:dyDescent="0.25"/>
    <row r="9" spans="1:5" s="8" customFormat="1" ht="78.75" x14ac:dyDescent="0.25">
      <c r="A9" s="223" t="s">
        <v>84</v>
      </c>
      <c r="B9" s="224"/>
      <c r="C9" s="9" t="s">
        <v>85</v>
      </c>
      <c r="D9" s="9" t="s">
        <v>86</v>
      </c>
    </row>
    <row r="10" spans="1:5" s="8" customFormat="1" ht="47.25" x14ac:dyDescent="0.25">
      <c r="A10" s="10" t="s">
        <v>6</v>
      </c>
      <c r="B10" s="11" t="s">
        <v>87</v>
      </c>
      <c r="C10" s="12" t="s">
        <v>88</v>
      </c>
      <c r="D10" s="13"/>
    </row>
    <row r="11" spans="1:5" s="8" customFormat="1" ht="157.5" x14ac:dyDescent="0.25">
      <c r="A11" s="10" t="s">
        <v>7</v>
      </c>
      <c r="B11" s="11" t="s">
        <v>89</v>
      </c>
      <c r="C11" s="12">
        <f>C13+C14+C16+C17</f>
        <v>4911.18</v>
      </c>
      <c r="D11" s="12">
        <f>D13+D14+D16+D17</f>
        <v>2067.5</v>
      </c>
    </row>
    <row r="12" spans="1:5" s="8" customFormat="1" ht="15.75" x14ac:dyDescent="0.25">
      <c r="A12" s="10"/>
      <c r="B12" s="11" t="s">
        <v>90</v>
      </c>
      <c r="C12" s="12"/>
      <c r="D12" s="12"/>
    </row>
    <row r="13" spans="1:5" s="8" customFormat="1" ht="15.75" x14ac:dyDescent="0.25">
      <c r="A13" s="10"/>
      <c r="B13" s="11" t="s">
        <v>93</v>
      </c>
      <c r="C13" s="12">
        <v>797.51</v>
      </c>
      <c r="D13" s="13">
        <v>232.5</v>
      </c>
    </row>
    <row r="14" spans="1:5" s="8" customFormat="1" ht="15.75" x14ac:dyDescent="0.25">
      <c r="A14" s="10"/>
      <c r="B14" s="11" t="s">
        <v>129</v>
      </c>
      <c r="C14" s="12">
        <v>1059.2</v>
      </c>
      <c r="D14" s="13">
        <v>930</v>
      </c>
    </row>
    <row r="15" spans="1:5" s="8" customFormat="1" ht="15.75" x14ac:dyDescent="0.25">
      <c r="A15" s="10"/>
      <c r="B15" s="11" t="s">
        <v>95</v>
      </c>
      <c r="C15" s="12"/>
      <c r="D15" s="13"/>
    </row>
    <row r="16" spans="1:5" s="8" customFormat="1" ht="15.75" x14ac:dyDescent="0.25">
      <c r="A16" s="10"/>
      <c r="B16" s="11" t="s">
        <v>93</v>
      </c>
      <c r="C16" s="12">
        <v>1497.27</v>
      </c>
      <c r="D16" s="13">
        <v>161</v>
      </c>
    </row>
    <row r="17" spans="1:4" s="8" customFormat="1" ht="15.75" x14ac:dyDescent="0.25">
      <c r="A17" s="10"/>
      <c r="B17" s="11" t="s">
        <v>94</v>
      </c>
      <c r="C17" s="12">
        <v>1557.2</v>
      </c>
      <c r="D17" s="13">
        <v>744</v>
      </c>
    </row>
    <row r="18" spans="1:4" s="8" customFormat="1" ht="31.5" x14ac:dyDescent="0.25">
      <c r="A18" s="10" t="s">
        <v>8</v>
      </c>
      <c r="B18" s="11" t="s">
        <v>145</v>
      </c>
      <c r="C18" s="12"/>
      <c r="D18" s="13"/>
    </row>
    <row r="19" spans="1:4" ht="15.75" x14ac:dyDescent="0.25">
      <c r="A19" s="17"/>
      <c r="B19" s="25" t="s">
        <v>245</v>
      </c>
      <c r="C19" s="28">
        <v>2233.8200000000002</v>
      </c>
      <c r="D19" s="28">
        <v>1500</v>
      </c>
    </row>
  </sheetData>
  <mergeCells count="2">
    <mergeCell ref="A7:E7"/>
    <mergeCell ref="A9:B9"/>
  </mergeCells>
  <pageMargins left="0.75" right="0.75" top="1" bottom="1" header="0.5" footer="0.5"/>
  <pageSetup paperSize="9" scale="8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4A51E-DA88-4C7D-BC37-5BA88C8974CB}">
  <sheetPr>
    <pageSetUpPr fitToPage="1"/>
  </sheetPr>
  <dimension ref="A1:E56"/>
  <sheetViews>
    <sheetView topLeftCell="A40" zoomScale="85" zoomScaleNormal="85" workbookViewId="0">
      <selection activeCell="A59" sqref="A59:XFD61"/>
    </sheetView>
  </sheetViews>
  <sheetFormatPr defaultRowHeight="15" x14ac:dyDescent="0.25"/>
  <cols>
    <col min="1" max="1" width="5.85546875" style="14" customWidth="1"/>
    <col min="2" max="2" width="35.28515625" style="14" customWidth="1"/>
    <col min="3" max="3" width="28.42578125" style="14" customWidth="1"/>
    <col min="4" max="4" width="26" style="14" customWidth="1"/>
    <col min="5" max="5" width="28.28515625" style="14" customWidth="1"/>
    <col min="6" max="256" width="9.140625" style="14"/>
    <col min="257" max="257" width="5.85546875" style="14" customWidth="1"/>
    <col min="258" max="258" width="35.28515625" style="14" customWidth="1"/>
    <col min="259" max="259" width="28.42578125" style="14" customWidth="1"/>
    <col min="260" max="260" width="26" style="14" customWidth="1"/>
    <col min="261" max="261" width="28.28515625" style="14" customWidth="1"/>
    <col min="262" max="512" width="9.140625" style="14"/>
    <col min="513" max="513" width="5.85546875" style="14" customWidth="1"/>
    <col min="514" max="514" width="35.28515625" style="14" customWidth="1"/>
    <col min="515" max="515" width="28.42578125" style="14" customWidth="1"/>
    <col min="516" max="516" width="26" style="14" customWidth="1"/>
    <col min="517" max="517" width="28.28515625" style="14" customWidth="1"/>
    <col min="518" max="768" width="9.140625" style="14"/>
    <col min="769" max="769" width="5.85546875" style="14" customWidth="1"/>
    <col min="770" max="770" width="35.28515625" style="14" customWidth="1"/>
    <col min="771" max="771" width="28.42578125" style="14" customWidth="1"/>
    <col min="772" max="772" width="26" style="14" customWidth="1"/>
    <col min="773" max="773" width="28.28515625" style="14" customWidth="1"/>
    <col min="774" max="1024" width="9.140625" style="14"/>
    <col min="1025" max="1025" width="5.85546875" style="14" customWidth="1"/>
    <col min="1026" max="1026" width="35.28515625" style="14" customWidth="1"/>
    <col min="1027" max="1027" width="28.42578125" style="14" customWidth="1"/>
    <col min="1028" max="1028" width="26" style="14" customWidth="1"/>
    <col min="1029" max="1029" width="28.28515625" style="14" customWidth="1"/>
    <col min="1030" max="1280" width="9.140625" style="14"/>
    <col min="1281" max="1281" width="5.85546875" style="14" customWidth="1"/>
    <col min="1282" max="1282" width="35.28515625" style="14" customWidth="1"/>
    <col min="1283" max="1283" width="28.42578125" style="14" customWidth="1"/>
    <col min="1284" max="1284" width="26" style="14" customWidth="1"/>
    <col min="1285" max="1285" width="28.28515625" style="14" customWidth="1"/>
    <col min="1286" max="1536" width="9.140625" style="14"/>
    <col min="1537" max="1537" width="5.85546875" style="14" customWidth="1"/>
    <col min="1538" max="1538" width="35.28515625" style="14" customWidth="1"/>
    <col min="1539" max="1539" width="28.42578125" style="14" customWidth="1"/>
    <col min="1540" max="1540" width="26" style="14" customWidth="1"/>
    <col min="1541" max="1541" width="28.28515625" style="14" customWidth="1"/>
    <col min="1542" max="1792" width="9.140625" style="14"/>
    <col min="1793" max="1793" width="5.85546875" style="14" customWidth="1"/>
    <col min="1794" max="1794" width="35.28515625" style="14" customWidth="1"/>
    <col min="1795" max="1795" width="28.42578125" style="14" customWidth="1"/>
    <col min="1796" max="1796" width="26" style="14" customWidth="1"/>
    <col min="1797" max="1797" width="28.28515625" style="14" customWidth="1"/>
    <col min="1798" max="2048" width="9.140625" style="14"/>
    <col min="2049" max="2049" width="5.85546875" style="14" customWidth="1"/>
    <col min="2050" max="2050" width="35.28515625" style="14" customWidth="1"/>
    <col min="2051" max="2051" width="28.42578125" style="14" customWidth="1"/>
    <col min="2052" max="2052" width="26" style="14" customWidth="1"/>
    <col min="2053" max="2053" width="28.28515625" style="14" customWidth="1"/>
    <col min="2054" max="2304" width="9.140625" style="14"/>
    <col min="2305" max="2305" width="5.85546875" style="14" customWidth="1"/>
    <col min="2306" max="2306" width="35.28515625" style="14" customWidth="1"/>
    <col min="2307" max="2307" width="28.42578125" style="14" customWidth="1"/>
    <col min="2308" max="2308" width="26" style="14" customWidth="1"/>
    <col min="2309" max="2309" width="28.28515625" style="14" customWidth="1"/>
    <col min="2310" max="2560" width="9.140625" style="14"/>
    <col min="2561" max="2561" width="5.85546875" style="14" customWidth="1"/>
    <col min="2562" max="2562" width="35.28515625" style="14" customWidth="1"/>
    <col min="2563" max="2563" width="28.42578125" style="14" customWidth="1"/>
    <col min="2564" max="2564" width="26" style="14" customWidth="1"/>
    <col min="2565" max="2565" width="28.28515625" style="14" customWidth="1"/>
    <col min="2566" max="2816" width="9.140625" style="14"/>
    <col min="2817" max="2817" width="5.85546875" style="14" customWidth="1"/>
    <col min="2818" max="2818" width="35.28515625" style="14" customWidth="1"/>
    <col min="2819" max="2819" width="28.42578125" style="14" customWidth="1"/>
    <col min="2820" max="2820" width="26" style="14" customWidth="1"/>
    <col min="2821" max="2821" width="28.28515625" style="14" customWidth="1"/>
    <col min="2822" max="3072" width="9.140625" style="14"/>
    <col min="3073" max="3073" width="5.85546875" style="14" customWidth="1"/>
    <col min="3074" max="3074" width="35.28515625" style="14" customWidth="1"/>
    <col min="3075" max="3075" width="28.42578125" style="14" customWidth="1"/>
    <col min="3076" max="3076" width="26" style="14" customWidth="1"/>
    <col min="3077" max="3077" width="28.28515625" style="14" customWidth="1"/>
    <col min="3078" max="3328" width="9.140625" style="14"/>
    <col min="3329" max="3329" width="5.85546875" style="14" customWidth="1"/>
    <col min="3330" max="3330" width="35.28515625" style="14" customWidth="1"/>
    <col min="3331" max="3331" width="28.42578125" style="14" customWidth="1"/>
    <col min="3332" max="3332" width="26" style="14" customWidth="1"/>
    <col min="3333" max="3333" width="28.28515625" style="14" customWidth="1"/>
    <col min="3334" max="3584" width="9.140625" style="14"/>
    <col min="3585" max="3585" width="5.85546875" style="14" customWidth="1"/>
    <col min="3586" max="3586" width="35.28515625" style="14" customWidth="1"/>
    <col min="3587" max="3587" width="28.42578125" style="14" customWidth="1"/>
    <col min="3588" max="3588" width="26" style="14" customWidth="1"/>
    <col min="3589" max="3589" width="28.28515625" style="14" customWidth="1"/>
    <col min="3590" max="3840" width="9.140625" style="14"/>
    <col min="3841" max="3841" width="5.85546875" style="14" customWidth="1"/>
    <col min="3842" max="3842" width="35.28515625" style="14" customWidth="1"/>
    <col min="3843" max="3843" width="28.42578125" style="14" customWidth="1"/>
    <col min="3844" max="3844" width="26" style="14" customWidth="1"/>
    <col min="3845" max="3845" width="28.28515625" style="14" customWidth="1"/>
    <col min="3846" max="4096" width="9.140625" style="14"/>
    <col min="4097" max="4097" width="5.85546875" style="14" customWidth="1"/>
    <col min="4098" max="4098" width="35.28515625" style="14" customWidth="1"/>
    <col min="4099" max="4099" width="28.42578125" style="14" customWidth="1"/>
    <col min="4100" max="4100" width="26" style="14" customWidth="1"/>
    <col min="4101" max="4101" width="28.28515625" style="14" customWidth="1"/>
    <col min="4102" max="4352" width="9.140625" style="14"/>
    <col min="4353" max="4353" width="5.85546875" style="14" customWidth="1"/>
    <col min="4354" max="4354" width="35.28515625" style="14" customWidth="1"/>
    <col min="4355" max="4355" width="28.42578125" style="14" customWidth="1"/>
    <col min="4356" max="4356" width="26" style="14" customWidth="1"/>
    <col min="4357" max="4357" width="28.28515625" style="14" customWidth="1"/>
    <col min="4358" max="4608" width="9.140625" style="14"/>
    <col min="4609" max="4609" width="5.85546875" style="14" customWidth="1"/>
    <col min="4610" max="4610" width="35.28515625" style="14" customWidth="1"/>
    <col min="4611" max="4611" width="28.42578125" style="14" customWidth="1"/>
    <col min="4612" max="4612" width="26" style="14" customWidth="1"/>
    <col min="4613" max="4613" width="28.28515625" style="14" customWidth="1"/>
    <col min="4614" max="4864" width="9.140625" style="14"/>
    <col min="4865" max="4865" width="5.85546875" style="14" customWidth="1"/>
    <col min="4866" max="4866" width="35.28515625" style="14" customWidth="1"/>
    <col min="4867" max="4867" width="28.42578125" style="14" customWidth="1"/>
    <col min="4868" max="4868" width="26" style="14" customWidth="1"/>
    <col min="4869" max="4869" width="28.28515625" style="14" customWidth="1"/>
    <col min="4870" max="5120" width="9.140625" style="14"/>
    <col min="5121" max="5121" width="5.85546875" style="14" customWidth="1"/>
    <col min="5122" max="5122" width="35.28515625" style="14" customWidth="1"/>
    <col min="5123" max="5123" width="28.42578125" style="14" customWidth="1"/>
    <col min="5124" max="5124" width="26" style="14" customWidth="1"/>
    <col min="5125" max="5125" width="28.28515625" style="14" customWidth="1"/>
    <col min="5126" max="5376" width="9.140625" style="14"/>
    <col min="5377" max="5377" width="5.85546875" style="14" customWidth="1"/>
    <col min="5378" max="5378" width="35.28515625" style="14" customWidth="1"/>
    <col min="5379" max="5379" width="28.42578125" style="14" customWidth="1"/>
    <col min="5380" max="5380" width="26" style="14" customWidth="1"/>
    <col min="5381" max="5381" width="28.28515625" style="14" customWidth="1"/>
    <col min="5382" max="5632" width="9.140625" style="14"/>
    <col min="5633" max="5633" width="5.85546875" style="14" customWidth="1"/>
    <col min="5634" max="5634" width="35.28515625" style="14" customWidth="1"/>
    <col min="5635" max="5635" width="28.42578125" style="14" customWidth="1"/>
    <col min="5636" max="5636" width="26" style="14" customWidth="1"/>
    <col min="5637" max="5637" width="28.28515625" style="14" customWidth="1"/>
    <col min="5638" max="5888" width="9.140625" style="14"/>
    <col min="5889" max="5889" width="5.85546875" style="14" customWidth="1"/>
    <col min="5890" max="5890" width="35.28515625" style="14" customWidth="1"/>
    <col min="5891" max="5891" width="28.42578125" style="14" customWidth="1"/>
    <col min="5892" max="5892" width="26" style="14" customWidth="1"/>
    <col min="5893" max="5893" width="28.28515625" style="14" customWidth="1"/>
    <col min="5894" max="6144" width="9.140625" style="14"/>
    <col min="6145" max="6145" width="5.85546875" style="14" customWidth="1"/>
    <col min="6146" max="6146" width="35.28515625" style="14" customWidth="1"/>
    <col min="6147" max="6147" width="28.42578125" style="14" customWidth="1"/>
    <col min="6148" max="6148" width="26" style="14" customWidth="1"/>
    <col min="6149" max="6149" width="28.28515625" style="14" customWidth="1"/>
    <col min="6150" max="6400" width="9.140625" style="14"/>
    <col min="6401" max="6401" width="5.85546875" style="14" customWidth="1"/>
    <col min="6402" max="6402" width="35.28515625" style="14" customWidth="1"/>
    <col min="6403" max="6403" width="28.42578125" style="14" customWidth="1"/>
    <col min="6404" max="6404" width="26" style="14" customWidth="1"/>
    <col min="6405" max="6405" width="28.28515625" style="14" customWidth="1"/>
    <col min="6406" max="6656" width="9.140625" style="14"/>
    <col min="6657" max="6657" width="5.85546875" style="14" customWidth="1"/>
    <col min="6658" max="6658" width="35.28515625" style="14" customWidth="1"/>
    <col min="6659" max="6659" width="28.42578125" style="14" customWidth="1"/>
    <col min="6660" max="6660" width="26" style="14" customWidth="1"/>
    <col min="6661" max="6661" width="28.28515625" style="14" customWidth="1"/>
    <col min="6662" max="6912" width="9.140625" style="14"/>
    <col min="6913" max="6913" width="5.85546875" style="14" customWidth="1"/>
    <col min="6914" max="6914" width="35.28515625" style="14" customWidth="1"/>
    <col min="6915" max="6915" width="28.42578125" style="14" customWidth="1"/>
    <col min="6916" max="6916" width="26" style="14" customWidth="1"/>
    <col min="6917" max="6917" width="28.28515625" style="14" customWidth="1"/>
    <col min="6918" max="7168" width="9.140625" style="14"/>
    <col min="7169" max="7169" width="5.85546875" style="14" customWidth="1"/>
    <col min="7170" max="7170" width="35.28515625" style="14" customWidth="1"/>
    <col min="7171" max="7171" width="28.42578125" style="14" customWidth="1"/>
    <col min="7172" max="7172" width="26" style="14" customWidth="1"/>
    <col min="7173" max="7173" width="28.28515625" style="14" customWidth="1"/>
    <col min="7174" max="7424" width="9.140625" style="14"/>
    <col min="7425" max="7425" width="5.85546875" style="14" customWidth="1"/>
    <col min="7426" max="7426" width="35.28515625" style="14" customWidth="1"/>
    <col min="7427" max="7427" width="28.42578125" style="14" customWidth="1"/>
    <col min="7428" max="7428" width="26" style="14" customWidth="1"/>
    <col min="7429" max="7429" width="28.28515625" style="14" customWidth="1"/>
    <col min="7430" max="7680" width="9.140625" style="14"/>
    <col min="7681" max="7681" width="5.85546875" style="14" customWidth="1"/>
    <col min="7682" max="7682" width="35.28515625" style="14" customWidth="1"/>
    <col min="7683" max="7683" width="28.42578125" style="14" customWidth="1"/>
    <col min="7684" max="7684" width="26" style="14" customWidth="1"/>
    <col min="7685" max="7685" width="28.28515625" style="14" customWidth="1"/>
    <col min="7686" max="7936" width="9.140625" style="14"/>
    <col min="7937" max="7937" width="5.85546875" style="14" customWidth="1"/>
    <col min="7938" max="7938" width="35.28515625" style="14" customWidth="1"/>
    <col min="7939" max="7939" width="28.42578125" style="14" customWidth="1"/>
    <col min="7940" max="7940" width="26" style="14" customWidth="1"/>
    <col min="7941" max="7941" width="28.28515625" style="14" customWidth="1"/>
    <col min="7942" max="8192" width="9.140625" style="14"/>
    <col min="8193" max="8193" width="5.85546875" style="14" customWidth="1"/>
    <col min="8194" max="8194" width="35.28515625" style="14" customWidth="1"/>
    <col min="8195" max="8195" width="28.42578125" style="14" customWidth="1"/>
    <col min="8196" max="8196" width="26" style="14" customWidth="1"/>
    <col min="8197" max="8197" width="28.28515625" style="14" customWidth="1"/>
    <col min="8198" max="8448" width="9.140625" style="14"/>
    <col min="8449" max="8449" width="5.85546875" style="14" customWidth="1"/>
    <col min="8450" max="8450" width="35.28515625" style="14" customWidth="1"/>
    <col min="8451" max="8451" width="28.42578125" style="14" customWidth="1"/>
    <col min="8452" max="8452" width="26" style="14" customWidth="1"/>
    <col min="8453" max="8453" width="28.28515625" style="14" customWidth="1"/>
    <col min="8454" max="8704" width="9.140625" style="14"/>
    <col min="8705" max="8705" width="5.85546875" style="14" customWidth="1"/>
    <col min="8706" max="8706" width="35.28515625" style="14" customWidth="1"/>
    <col min="8707" max="8707" width="28.42578125" style="14" customWidth="1"/>
    <col min="8708" max="8708" width="26" style="14" customWidth="1"/>
    <col min="8709" max="8709" width="28.28515625" style="14" customWidth="1"/>
    <col min="8710" max="8960" width="9.140625" style="14"/>
    <col min="8961" max="8961" width="5.85546875" style="14" customWidth="1"/>
    <col min="8962" max="8962" width="35.28515625" style="14" customWidth="1"/>
    <col min="8963" max="8963" width="28.42578125" style="14" customWidth="1"/>
    <col min="8964" max="8964" width="26" style="14" customWidth="1"/>
    <col min="8965" max="8965" width="28.28515625" style="14" customWidth="1"/>
    <col min="8966" max="9216" width="9.140625" style="14"/>
    <col min="9217" max="9217" width="5.85546875" style="14" customWidth="1"/>
    <col min="9218" max="9218" width="35.28515625" style="14" customWidth="1"/>
    <col min="9219" max="9219" width="28.42578125" style="14" customWidth="1"/>
    <col min="9220" max="9220" width="26" style="14" customWidth="1"/>
    <col min="9221" max="9221" width="28.28515625" style="14" customWidth="1"/>
    <col min="9222" max="9472" width="9.140625" style="14"/>
    <col min="9473" max="9473" width="5.85546875" style="14" customWidth="1"/>
    <col min="9474" max="9474" width="35.28515625" style="14" customWidth="1"/>
    <col min="9475" max="9475" width="28.42578125" style="14" customWidth="1"/>
    <col min="9476" max="9476" width="26" style="14" customWidth="1"/>
    <col min="9477" max="9477" width="28.28515625" style="14" customWidth="1"/>
    <col min="9478" max="9728" width="9.140625" style="14"/>
    <col min="9729" max="9729" width="5.85546875" style="14" customWidth="1"/>
    <col min="9730" max="9730" width="35.28515625" style="14" customWidth="1"/>
    <col min="9731" max="9731" width="28.42578125" style="14" customWidth="1"/>
    <col min="9732" max="9732" width="26" style="14" customWidth="1"/>
    <col min="9733" max="9733" width="28.28515625" style="14" customWidth="1"/>
    <col min="9734" max="9984" width="9.140625" style="14"/>
    <col min="9985" max="9985" width="5.85546875" style="14" customWidth="1"/>
    <col min="9986" max="9986" width="35.28515625" style="14" customWidth="1"/>
    <col min="9987" max="9987" width="28.42578125" style="14" customWidth="1"/>
    <col min="9988" max="9988" width="26" style="14" customWidth="1"/>
    <col min="9989" max="9989" width="28.28515625" style="14" customWidth="1"/>
    <col min="9990" max="10240" width="9.140625" style="14"/>
    <col min="10241" max="10241" width="5.85546875" style="14" customWidth="1"/>
    <col min="10242" max="10242" width="35.28515625" style="14" customWidth="1"/>
    <col min="10243" max="10243" width="28.42578125" style="14" customWidth="1"/>
    <col min="10244" max="10244" width="26" style="14" customWidth="1"/>
    <col min="10245" max="10245" width="28.28515625" style="14" customWidth="1"/>
    <col min="10246" max="10496" width="9.140625" style="14"/>
    <col min="10497" max="10497" width="5.85546875" style="14" customWidth="1"/>
    <col min="10498" max="10498" width="35.28515625" style="14" customWidth="1"/>
    <col min="10499" max="10499" width="28.42578125" style="14" customWidth="1"/>
    <col min="10500" max="10500" width="26" style="14" customWidth="1"/>
    <col min="10501" max="10501" width="28.28515625" style="14" customWidth="1"/>
    <col min="10502" max="10752" width="9.140625" style="14"/>
    <col min="10753" max="10753" width="5.85546875" style="14" customWidth="1"/>
    <col min="10754" max="10754" width="35.28515625" style="14" customWidth="1"/>
    <col min="10755" max="10755" width="28.42578125" style="14" customWidth="1"/>
    <col min="10756" max="10756" width="26" style="14" customWidth="1"/>
    <col min="10757" max="10757" width="28.28515625" style="14" customWidth="1"/>
    <col min="10758" max="11008" width="9.140625" style="14"/>
    <col min="11009" max="11009" width="5.85546875" style="14" customWidth="1"/>
    <col min="11010" max="11010" width="35.28515625" style="14" customWidth="1"/>
    <col min="11011" max="11011" width="28.42578125" style="14" customWidth="1"/>
    <col min="11012" max="11012" width="26" style="14" customWidth="1"/>
    <col min="11013" max="11013" width="28.28515625" style="14" customWidth="1"/>
    <col min="11014" max="11264" width="9.140625" style="14"/>
    <col min="11265" max="11265" width="5.85546875" style="14" customWidth="1"/>
    <col min="11266" max="11266" width="35.28515625" style="14" customWidth="1"/>
    <col min="11267" max="11267" width="28.42578125" style="14" customWidth="1"/>
    <col min="11268" max="11268" width="26" style="14" customWidth="1"/>
    <col min="11269" max="11269" width="28.28515625" style="14" customWidth="1"/>
    <col min="11270" max="11520" width="9.140625" style="14"/>
    <col min="11521" max="11521" width="5.85546875" style="14" customWidth="1"/>
    <col min="11522" max="11522" width="35.28515625" style="14" customWidth="1"/>
    <col min="11523" max="11523" width="28.42578125" style="14" customWidth="1"/>
    <col min="11524" max="11524" width="26" style="14" customWidth="1"/>
    <col min="11525" max="11525" width="28.28515625" style="14" customWidth="1"/>
    <col min="11526" max="11776" width="9.140625" style="14"/>
    <col min="11777" max="11777" width="5.85546875" style="14" customWidth="1"/>
    <col min="11778" max="11778" width="35.28515625" style="14" customWidth="1"/>
    <col min="11779" max="11779" width="28.42578125" style="14" customWidth="1"/>
    <col min="11780" max="11780" width="26" style="14" customWidth="1"/>
    <col min="11781" max="11781" width="28.28515625" style="14" customWidth="1"/>
    <col min="11782" max="12032" width="9.140625" style="14"/>
    <col min="12033" max="12033" width="5.85546875" style="14" customWidth="1"/>
    <col min="12034" max="12034" width="35.28515625" style="14" customWidth="1"/>
    <col min="12035" max="12035" width="28.42578125" style="14" customWidth="1"/>
    <col min="12036" max="12036" width="26" style="14" customWidth="1"/>
    <col min="12037" max="12037" width="28.28515625" style="14" customWidth="1"/>
    <col min="12038" max="12288" width="9.140625" style="14"/>
    <col min="12289" max="12289" width="5.85546875" style="14" customWidth="1"/>
    <col min="12290" max="12290" width="35.28515625" style="14" customWidth="1"/>
    <col min="12291" max="12291" width="28.42578125" style="14" customWidth="1"/>
    <col min="12292" max="12292" width="26" style="14" customWidth="1"/>
    <col min="12293" max="12293" width="28.28515625" style="14" customWidth="1"/>
    <col min="12294" max="12544" width="9.140625" style="14"/>
    <col min="12545" max="12545" width="5.85546875" style="14" customWidth="1"/>
    <col min="12546" max="12546" width="35.28515625" style="14" customWidth="1"/>
    <col min="12547" max="12547" width="28.42578125" style="14" customWidth="1"/>
    <col min="12548" max="12548" width="26" style="14" customWidth="1"/>
    <col min="12549" max="12549" width="28.28515625" style="14" customWidth="1"/>
    <col min="12550" max="12800" width="9.140625" style="14"/>
    <col min="12801" max="12801" width="5.85546875" style="14" customWidth="1"/>
    <col min="12802" max="12802" width="35.28515625" style="14" customWidth="1"/>
    <col min="12803" max="12803" width="28.42578125" style="14" customWidth="1"/>
    <col min="12804" max="12804" width="26" style="14" customWidth="1"/>
    <col min="12805" max="12805" width="28.28515625" style="14" customWidth="1"/>
    <col min="12806" max="13056" width="9.140625" style="14"/>
    <col min="13057" max="13057" width="5.85546875" style="14" customWidth="1"/>
    <col min="13058" max="13058" width="35.28515625" style="14" customWidth="1"/>
    <col min="13059" max="13059" width="28.42578125" style="14" customWidth="1"/>
    <col min="13060" max="13060" width="26" style="14" customWidth="1"/>
    <col min="13061" max="13061" width="28.28515625" style="14" customWidth="1"/>
    <col min="13062" max="13312" width="9.140625" style="14"/>
    <col min="13313" max="13313" width="5.85546875" style="14" customWidth="1"/>
    <col min="13314" max="13314" width="35.28515625" style="14" customWidth="1"/>
    <col min="13315" max="13315" width="28.42578125" style="14" customWidth="1"/>
    <col min="13316" max="13316" width="26" style="14" customWidth="1"/>
    <col min="13317" max="13317" width="28.28515625" style="14" customWidth="1"/>
    <col min="13318" max="13568" width="9.140625" style="14"/>
    <col min="13569" max="13569" width="5.85546875" style="14" customWidth="1"/>
    <col min="13570" max="13570" width="35.28515625" style="14" customWidth="1"/>
    <col min="13571" max="13571" width="28.42578125" style="14" customWidth="1"/>
    <col min="13572" max="13572" width="26" style="14" customWidth="1"/>
    <col min="13573" max="13573" width="28.28515625" style="14" customWidth="1"/>
    <col min="13574" max="13824" width="9.140625" style="14"/>
    <col min="13825" max="13825" width="5.85546875" style="14" customWidth="1"/>
    <col min="13826" max="13826" width="35.28515625" style="14" customWidth="1"/>
    <col min="13827" max="13827" width="28.42578125" style="14" customWidth="1"/>
    <col min="13828" max="13828" width="26" style="14" customWidth="1"/>
    <col min="13829" max="13829" width="28.28515625" style="14" customWidth="1"/>
    <col min="13830" max="14080" width="9.140625" style="14"/>
    <col min="14081" max="14081" width="5.85546875" style="14" customWidth="1"/>
    <col min="14082" max="14082" width="35.28515625" style="14" customWidth="1"/>
    <col min="14083" max="14083" width="28.42578125" style="14" customWidth="1"/>
    <col min="14084" max="14084" width="26" style="14" customWidth="1"/>
    <col min="14085" max="14085" width="28.28515625" style="14" customWidth="1"/>
    <col min="14086" max="14336" width="9.140625" style="14"/>
    <col min="14337" max="14337" width="5.85546875" style="14" customWidth="1"/>
    <col min="14338" max="14338" width="35.28515625" style="14" customWidth="1"/>
    <col min="14339" max="14339" width="28.42578125" style="14" customWidth="1"/>
    <col min="14340" max="14340" width="26" style="14" customWidth="1"/>
    <col min="14341" max="14341" width="28.28515625" style="14" customWidth="1"/>
    <col min="14342" max="14592" width="9.140625" style="14"/>
    <col min="14593" max="14593" width="5.85546875" style="14" customWidth="1"/>
    <col min="14594" max="14594" width="35.28515625" style="14" customWidth="1"/>
    <col min="14595" max="14595" width="28.42578125" style="14" customWidth="1"/>
    <col min="14596" max="14596" width="26" style="14" customWidth="1"/>
    <col min="14597" max="14597" width="28.28515625" style="14" customWidth="1"/>
    <col min="14598" max="14848" width="9.140625" style="14"/>
    <col min="14849" max="14849" width="5.85546875" style="14" customWidth="1"/>
    <col min="14850" max="14850" width="35.28515625" style="14" customWidth="1"/>
    <col min="14851" max="14851" width="28.42578125" style="14" customWidth="1"/>
    <col min="14852" max="14852" width="26" style="14" customWidth="1"/>
    <col min="14853" max="14853" width="28.28515625" style="14" customWidth="1"/>
    <col min="14854" max="15104" width="9.140625" style="14"/>
    <col min="15105" max="15105" width="5.85546875" style="14" customWidth="1"/>
    <col min="15106" max="15106" width="35.28515625" style="14" customWidth="1"/>
    <col min="15107" max="15107" width="28.42578125" style="14" customWidth="1"/>
    <col min="15108" max="15108" width="26" style="14" customWidth="1"/>
    <col min="15109" max="15109" width="28.28515625" style="14" customWidth="1"/>
    <col min="15110" max="15360" width="9.140625" style="14"/>
    <col min="15361" max="15361" width="5.85546875" style="14" customWidth="1"/>
    <col min="15362" max="15362" width="35.28515625" style="14" customWidth="1"/>
    <col min="15363" max="15363" width="28.42578125" style="14" customWidth="1"/>
    <col min="15364" max="15364" width="26" style="14" customWidth="1"/>
    <col min="15365" max="15365" width="28.28515625" style="14" customWidth="1"/>
    <col min="15366" max="15616" width="9.140625" style="14"/>
    <col min="15617" max="15617" width="5.85546875" style="14" customWidth="1"/>
    <col min="15618" max="15618" width="35.28515625" style="14" customWidth="1"/>
    <col min="15619" max="15619" width="28.42578125" style="14" customWidth="1"/>
    <col min="15620" max="15620" width="26" style="14" customWidth="1"/>
    <col min="15621" max="15621" width="28.28515625" style="14" customWidth="1"/>
    <col min="15622" max="15872" width="9.140625" style="14"/>
    <col min="15873" max="15873" width="5.85546875" style="14" customWidth="1"/>
    <col min="15874" max="15874" width="35.28515625" style="14" customWidth="1"/>
    <col min="15875" max="15875" width="28.42578125" style="14" customWidth="1"/>
    <col min="15876" max="15876" width="26" style="14" customWidth="1"/>
    <col min="15877" max="15877" width="28.28515625" style="14" customWidth="1"/>
    <col min="15878" max="16128" width="9.140625" style="14"/>
    <col min="16129" max="16129" width="5.85546875" style="14" customWidth="1"/>
    <col min="16130" max="16130" width="35.28515625" style="14" customWidth="1"/>
    <col min="16131" max="16131" width="28.42578125" style="14" customWidth="1"/>
    <col min="16132" max="16132" width="26" style="14" customWidth="1"/>
    <col min="16133" max="16133" width="28.28515625" style="14" customWidth="1"/>
    <col min="16134" max="16384" width="9.140625" style="14"/>
  </cols>
  <sheetData>
    <row r="1" spans="1:5" s="8" customFormat="1" ht="15.75" x14ac:dyDescent="0.25">
      <c r="E1" s="8" t="s">
        <v>99</v>
      </c>
    </row>
    <row r="2" spans="1:5" s="8" customFormat="1" ht="15.75" x14ac:dyDescent="0.25">
      <c r="E2" s="8" t="s">
        <v>68</v>
      </c>
    </row>
    <row r="3" spans="1:5" s="8" customFormat="1" ht="15.75" x14ac:dyDescent="0.25">
      <c r="E3" s="8" t="s">
        <v>69</v>
      </c>
    </row>
    <row r="4" spans="1:5" s="8" customFormat="1" ht="15.75" x14ac:dyDescent="0.25">
      <c r="E4" s="8" t="s">
        <v>70</v>
      </c>
    </row>
    <row r="5" spans="1:5" s="8" customFormat="1" ht="15.75" x14ac:dyDescent="0.25"/>
    <row r="6" spans="1:5" s="8" customFormat="1" ht="15.75" x14ac:dyDescent="0.25"/>
    <row r="7" spans="1:5" s="8" customFormat="1" ht="15.75" x14ac:dyDescent="0.25"/>
    <row r="8" spans="1:5" s="8" customFormat="1" ht="32.25" customHeight="1" x14ac:dyDescent="0.25">
      <c r="A8" s="221" t="s">
        <v>100</v>
      </c>
      <c r="B8" s="222"/>
      <c r="C8" s="222"/>
      <c r="D8" s="222"/>
      <c r="E8" s="222"/>
    </row>
    <row r="9" spans="1:5" s="8" customFormat="1" ht="15.75" x14ac:dyDescent="0.25"/>
    <row r="10" spans="1:5" s="8" customFormat="1" ht="110.25" x14ac:dyDescent="0.25">
      <c r="A10" s="223" t="s">
        <v>84</v>
      </c>
      <c r="B10" s="224"/>
      <c r="C10" s="9" t="s">
        <v>101</v>
      </c>
      <c r="D10" s="9" t="s">
        <v>102</v>
      </c>
      <c r="E10" s="9" t="s">
        <v>103</v>
      </c>
    </row>
    <row r="11" spans="1:5" s="8" customFormat="1" ht="31.5" x14ac:dyDescent="0.25">
      <c r="A11" s="10">
        <v>1</v>
      </c>
      <c r="B11" s="11" t="s">
        <v>104</v>
      </c>
      <c r="C11" s="12"/>
      <c r="D11" s="15"/>
      <c r="E11" s="12"/>
    </row>
    <row r="12" spans="1:5" s="8" customFormat="1" ht="47.25" x14ac:dyDescent="0.25">
      <c r="A12" s="16"/>
      <c r="B12" s="11" t="s">
        <v>247</v>
      </c>
      <c r="C12" s="12">
        <f>C13+C14+C15+C17</f>
        <v>3106.78</v>
      </c>
      <c r="D12" s="12">
        <f>D13+D14+D15+D17</f>
        <v>1.246</v>
      </c>
      <c r="E12" s="12">
        <f>E13+E14+E15+E17</f>
        <v>215</v>
      </c>
    </row>
    <row r="13" spans="1:5" s="8" customFormat="1" ht="15.75" x14ac:dyDescent="0.25">
      <c r="A13" s="16"/>
      <c r="B13" s="11" t="s">
        <v>117</v>
      </c>
      <c r="C13" s="12">
        <v>322.2</v>
      </c>
      <c r="D13" s="15">
        <v>7.0000000000000007E-2</v>
      </c>
      <c r="E13" s="12">
        <v>15</v>
      </c>
    </row>
    <row r="14" spans="1:5" s="8" customFormat="1" ht="15.75" x14ac:dyDescent="0.25">
      <c r="A14" s="22"/>
      <c r="B14" s="11" t="s">
        <v>246</v>
      </c>
      <c r="C14" s="12">
        <v>1453.16</v>
      </c>
      <c r="D14" s="15">
        <v>0.8</v>
      </c>
      <c r="E14" s="12">
        <v>90</v>
      </c>
    </row>
    <row r="15" spans="1:5" s="8" customFormat="1" ht="15.75" x14ac:dyDescent="0.25">
      <c r="A15" s="22"/>
      <c r="B15" s="11" t="s">
        <v>111</v>
      </c>
      <c r="C15" s="12">
        <v>1098.3699999999999</v>
      </c>
      <c r="D15" s="15">
        <v>0.36299999999999999</v>
      </c>
      <c r="E15" s="12">
        <v>95</v>
      </c>
    </row>
    <row r="16" spans="1:5" s="8" customFormat="1" ht="15.75" customHeight="1" x14ac:dyDescent="0.25">
      <c r="A16" s="22"/>
      <c r="B16" s="11" t="s">
        <v>130</v>
      </c>
      <c r="C16" s="12"/>
      <c r="D16" s="15"/>
      <c r="E16" s="12"/>
    </row>
    <row r="17" spans="1:5" s="8" customFormat="1" ht="15.75" x14ac:dyDescent="0.25">
      <c r="A17" s="22"/>
      <c r="B17" s="11" t="s">
        <v>109</v>
      </c>
      <c r="C17" s="12">
        <v>233.05</v>
      </c>
      <c r="D17" s="15">
        <v>1.2999999999999999E-2</v>
      </c>
      <c r="E17" s="12">
        <v>15</v>
      </c>
    </row>
    <row r="18" spans="1:5" s="8" customFormat="1" ht="47.25" x14ac:dyDescent="0.25">
      <c r="A18" s="16"/>
      <c r="B18" s="11" t="s">
        <v>248</v>
      </c>
      <c r="C18" s="12">
        <f>C20+C21+C22+C23+C24</f>
        <v>17702.27</v>
      </c>
      <c r="D18" s="12">
        <f>D20+D21+D22+D23+D24</f>
        <v>6.8740000000000006</v>
      </c>
      <c r="E18" s="12">
        <f>E20+E21+E22+E23+E24</f>
        <v>308.5</v>
      </c>
    </row>
    <row r="19" spans="1:5" s="8" customFormat="1" ht="15.75" x14ac:dyDescent="0.25">
      <c r="A19" s="16"/>
      <c r="B19" s="11" t="s">
        <v>110</v>
      </c>
      <c r="C19" s="12"/>
      <c r="D19" s="15"/>
      <c r="E19" s="12"/>
    </row>
    <row r="20" spans="1:5" s="8" customFormat="1" ht="15.75" x14ac:dyDescent="0.25">
      <c r="A20" s="22"/>
      <c r="B20" s="11" t="s">
        <v>108</v>
      </c>
      <c r="C20" s="12">
        <v>188.85</v>
      </c>
      <c r="D20" s="15">
        <v>2.1999999999999999E-2</v>
      </c>
      <c r="E20" s="12">
        <v>3.5</v>
      </c>
    </row>
    <row r="21" spans="1:5" s="8" customFormat="1" ht="15.75" x14ac:dyDescent="0.25">
      <c r="A21" s="84"/>
      <c r="B21" s="11" t="s">
        <v>117</v>
      </c>
      <c r="C21" s="12">
        <v>2497.3000000000002</v>
      </c>
      <c r="D21" s="15">
        <v>0.68799999999999994</v>
      </c>
      <c r="E21" s="12">
        <v>45</v>
      </c>
    </row>
    <row r="22" spans="1:5" s="8" customFormat="1" ht="15.75" x14ac:dyDescent="0.25">
      <c r="A22" s="22"/>
      <c r="B22" s="11" t="s">
        <v>109</v>
      </c>
      <c r="C22" s="12">
        <v>1875.51</v>
      </c>
      <c r="D22" s="15">
        <v>0.83099999999999996</v>
      </c>
      <c r="E22" s="12">
        <v>40</v>
      </c>
    </row>
    <row r="23" spans="1:5" s="8" customFormat="1" ht="15.75" x14ac:dyDescent="0.25">
      <c r="A23" s="16"/>
      <c r="B23" s="11" t="s">
        <v>111</v>
      </c>
      <c r="C23" s="12">
        <v>4463.3599999999997</v>
      </c>
      <c r="D23" s="15">
        <v>2.407</v>
      </c>
      <c r="E23" s="12">
        <v>55</v>
      </c>
    </row>
    <row r="24" spans="1:5" s="8" customFormat="1" ht="15.75" x14ac:dyDescent="0.25">
      <c r="A24" s="16"/>
      <c r="B24" s="11" t="s">
        <v>112</v>
      </c>
      <c r="C24" s="12">
        <v>8677.25</v>
      </c>
      <c r="D24" s="15">
        <v>2.9260000000000002</v>
      </c>
      <c r="E24" s="12">
        <v>165</v>
      </c>
    </row>
    <row r="25" spans="1:5" s="8" customFormat="1" ht="63" x14ac:dyDescent="0.25">
      <c r="A25" s="84"/>
      <c r="B25" s="11" t="s">
        <v>249</v>
      </c>
      <c r="C25" s="12">
        <f>C27+C28</f>
        <v>1423.19</v>
      </c>
      <c r="D25" s="12">
        <f>D27+D28</f>
        <v>0.72699999999999998</v>
      </c>
      <c r="E25" s="12">
        <f>E27+E28</f>
        <v>45</v>
      </c>
    </row>
    <row r="26" spans="1:5" s="8" customFormat="1" ht="15.75" x14ac:dyDescent="0.25">
      <c r="A26" s="84"/>
      <c r="B26" s="11" t="s">
        <v>110</v>
      </c>
      <c r="C26" s="12"/>
      <c r="D26" s="15"/>
      <c r="E26" s="12"/>
    </row>
    <row r="27" spans="1:5" s="8" customFormat="1" ht="15.75" x14ac:dyDescent="0.25">
      <c r="A27" s="84"/>
      <c r="B27" s="11" t="s">
        <v>109</v>
      </c>
      <c r="C27" s="12">
        <v>180.77</v>
      </c>
      <c r="D27" s="15">
        <v>7.6999999999999999E-2</v>
      </c>
      <c r="E27" s="12">
        <v>30</v>
      </c>
    </row>
    <row r="28" spans="1:5" s="8" customFormat="1" ht="15.75" x14ac:dyDescent="0.25">
      <c r="A28" s="84"/>
      <c r="B28" s="11" t="s">
        <v>111</v>
      </c>
      <c r="C28" s="12">
        <v>1242.42</v>
      </c>
      <c r="D28" s="15">
        <v>0.65</v>
      </c>
      <c r="E28" s="12">
        <v>15</v>
      </c>
    </row>
    <row r="29" spans="1:5" s="8" customFormat="1" ht="31.5" x14ac:dyDescent="0.25">
      <c r="A29" s="10">
        <v>2</v>
      </c>
      <c r="B29" s="11" t="s">
        <v>114</v>
      </c>
      <c r="C29" s="12"/>
      <c r="D29" s="15"/>
      <c r="E29" s="12"/>
    </row>
    <row r="30" spans="1:5" s="8" customFormat="1" ht="63" x14ac:dyDescent="0.25">
      <c r="A30" s="16"/>
      <c r="B30" s="11" t="s">
        <v>115</v>
      </c>
      <c r="C30" s="12">
        <f>C32+C33+C34+C35+C36+C37</f>
        <v>67955.040000000008</v>
      </c>
      <c r="D30" s="12">
        <f>D32+D33+D34+D35+D36+D37</f>
        <v>1614.539</v>
      </c>
      <c r="E30" s="12">
        <f>E32+E33+E34+E35+E36+E37</f>
        <v>7145.9</v>
      </c>
    </row>
    <row r="31" spans="1:5" ht="31.5" x14ac:dyDescent="0.25">
      <c r="A31" s="17"/>
      <c r="B31" s="11" t="s">
        <v>116</v>
      </c>
      <c r="C31" s="18"/>
      <c r="D31" s="19"/>
      <c r="E31" s="18"/>
    </row>
    <row r="32" spans="1:5" ht="15.75" x14ac:dyDescent="0.25">
      <c r="A32" s="17"/>
      <c r="B32" s="11" t="s">
        <v>106</v>
      </c>
      <c r="C32" s="18">
        <v>325.64999999999998</v>
      </c>
      <c r="D32" s="19">
        <v>0.47099999999999997</v>
      </c>
      <c r="E32" s="18">
        <v>230</v>
      </c>
    </row>
    <row r="33" spans="1:5" ht="15.75" x14ac:dyDescent="0.25">
      <c r="A33" s="17"/>
      <c r="B33" s="11" t="s">
        <v>107</v>
      </c>
      <c r="C33" s="18">
        <v>197.5</v>
      </c>
      <c r="D33" s="19">
        <v>0.1</v>
      </c>
      <c r="E33" s="18">
        <v>25</v>
      </c>
    </row>
    <row r="34" spans="1:5" ht="15.75" x14ac:dyDescent="0.25">
      <c r="A34" s="17"/>
      <c r="B34" s="11" t="s">
        <v>108</v>
      </c>
      <c r="C34" s="18">
        <v>675.4</v>
      </c>
      <c r="D34" s="19">
        <v>0.60699999999999998</v>
      </c>
      <c r="E34" s="18">
        <v>64.5</v>
      </c>
    </row>
    <row r="35" spans="1:5" ht="15.75" x14ac:dyDescent="0.25">
      <c r="A35" s="17"/>
      <c r="B35" s="11" t="s">
        <v>117</v>
      </c>
      <c r="C35" s="18">
        <v>31391.34</v>
      </c>
      <c r="D35" s="19">
        <v>25.26</v>
      </c>
      <c r="E35" s="18">
        <v>3441.4</v>
      </c>
    </row>
    <row r="36" spans="1:5" ht="15.75" x14ac:dyDescent="0.25">
      <c r="A36" s="17"/>
      <c r="B36" s="11" t="s">
        <v>109</v>
      </c>
      <c r="C36" s="18">
        <v>33331.96</v>
      </c>
      <c r="D36" s="19">
        <v>26.131</v>
      </c>
      <c r="E36" s="18">
        <v>3095</v>
      </c>
    </row>
    <row r="37" spans="1:5" ht="15.75" x14ac:dyDescent="0.25">
      <c r="A37" s="17"/>
      <c r="B37" s="11" t="s">
        <v>111</v>
      </c>
      <c r="C37" s="18">
        <v>2033.19</v>
      </c>
      <c r="D37" s="19">
        <v>1561.97</v>
      </c>
      <c r="E37" s="18">
        <v>290</v>
      </c>
    </row>
    <row r="38" spans="1:5" ht="63" x14ac:dyDescent="0.25">
      <c r="A38" s="17"/>
      <c r="B38" s="11" t="s">
        <v>132</v>
      </c>
      <c r="C38" s="12">
        <f>C40+C41+C42+C43+C44+C45</f>
        <v>13779.060000000001</v>
      </c>
      <c r="D38" s="12">
        <f>D40+D41+D42+D43+D44+D45</f>
        <v>8.2949999999999999</v>
      </c>
      <c r="E38" s="12">
        <f>E40+E41+E42+E43+E44+E45</f>
        <v>844.5</v>
      </c>
    </row>
    <row r="39" spans="1:5" ht="31.5" x14ac:dyDescent="0.25">
      <c r="A39" s="17"/>
      <c r="B39" s="11" t="s">
        <v>116</v>
      </c>
      <c r="C39" s="18"/>
      <c r="D39" s="19"/>
      <c r="E39" s="18"/>
    </row>
    <row r="40" spans="1:5" ht="15.75" x14ac:dyDescent="0.25">
      <c r="A40" s="17"/>
      <c r="B40" s="11" t="s">
        <v>106</v>
      </c>
      <c r="C40" s="18">
        <v>89.95</v>
      </c>
      <c r="D40" s="19">
        <v>0.107</v>
      </c>
      <c r="E40" s="18">
        <v>70</v>
      </c>
    </row>
    <row r="41" spans="1:5" ht="15.75" x14ac:dyDescent="0.25">
      <c r="A41" s="17"/>
      <c r="B41" s="11" t="s">
        <v>107</v>
      </c>
      <c r="C41" s="18">
        <v>201.47</v>
      </c>
      <c r="D41" s="19">
        <v>6.5000000000000002E-2</v>
      </c>
      <c r="E41" s="18">
        <v>50</v>
      </c>
    </row>
    <row r="42" spans="1:5" ht="15.75" x14ac:dyDescent="0.25">
      <c r="A42" s="17"/>
      <c r="B42" s="11" t="s">
        <v>108</v>
      </c>
      <c r="C42" s="18">
        <v>99.3</v>
      </c>
      <c r="D42" s="19">
        <v>5.2999999999999999E-2</v>
      </c>
      <c r="E42" s="18">
        <v>5</v>
      </c>
    </row>
    <row r="43" spans="1:5" ht="15.75" x14ac:dyDescent="0.25">
      <c r="A43" s="17"/>
      <c r="B43" s="11" t="s">
        <v>117</v>
      </c>
      <c r="C43" s="18">
        <v>6265.75</v>
      </c>
      <c r="D43" s="19">
        <v>2.48</v>
      </c>
      <c r="E43" s="18">
        <v>578</v>
      </c>
    </row>
    <row r="44" spans="1:5" ht="15.75" x14ac:dyDescent="0.25">
      <c r="A44" s="17"/>
      <c r="B44" s="11" t="s">
        <v>109</v>
      </c>
      <c r="C44" s="18">
        <v>1576.81</v>
      </c>
      <c r="D44" s="19">
        <v>1.04</v>
      </c>
      <c r="E44" s="18">
        <v>66.5</v>
      </c>
    </row>
    <row r="45" spans="1:5" ht="15.75" x14ac:dyDescent="0.25">
      <c r="A45" s="17"/>
      <c r="B45" s="11" t="s">
        <v>111</v>
      </c>
      <c r="C45" s="18">
        <v>5545.78</v>
      </c>
      <c r="D45" s="19">
        <v>4.55</v>
      </c>
      <c r="E45" s="18">
        <v>75</v>
      </c>
    </row>
    <row r="46" spans="1:5" ht="63" x14ac:dyDescent="0.25">
      <c r="A46" s="17"/>
      <c r="B46" s="11" t="s">
        <v>119</v>
      </c>
      <c r="C46" s="12">
        <f>C48+C49</f>
        <v>6000.78</v>
      </c>
      <c r="D46" s="12">
        <f>D48+D49</f>
        <v>4.7679999999999998</v>
      </c>
      <c r="E46" s="12">
        <f>E48+E49</f>
        <v>610</v>
      </c>
    </row>
    <row r="47" spans="1:5" ht="31.5" x14ac:dyDescent="0.25">
      <c r="A47" s="17"/>
      <c r="B47" s="11" t="s">
        <v>116</v>
      </c>
      <c r="C47" s="18"/>
      <c r="D47" s="19"/>
      <c r="E47" s="18"/>
    </row>
    <row r="48" spans="1:5" ht="15.75" x14ac:dyDescent="0.25">
      <c r="A48" s="17"/>
      <c r="B48" s="11" t="s">
        <v>117</v>
      </c>
      <c r="C48" s="18">
        <v>2882.35</v>
      </c>
      <c r="D48" s="19">
        <v>1.44</v>
      </c>
      <c r="E48" s="18">
        <v>535</v>
      </c>
    </row>
    <row r="49" spans="1:5" ht="15.75" x14ac:dyDescent="0.25">
      <c r="A49" s="17"/>
      <c r="B49" s="11" t="s">
        <v>109</v>
      </c>
      <c r="C49" s="18">
        <v>3118.43</v>
      </c>
      <c r="D49" s="19">
        <v>3.3279999999999998</v>
      </c>
      <c r="E49" s="18">
        <v>75</v>
      </c>
    </row>
    <row r="50" spans="1:5" ht="63" x14ac:dyDescent="0.25">
      <c r="A50" s="17"/>
      <c r="B50" s="11" t="s">
        <v>131</v>
      </c>
      <c r="C50" s="12">
        <f>C52+C53</f>
        <v>1427.8899999999999</v>
      </c>
      <c r="D50" s="12">
        <f>D52+D53</f>
        <v>333.43200000000002</v>
      </c>
      <c r="E50" s="12">
        <f>E52+E53</f>
        <v>100</v>
      </c>
    </row>
    <row r="51" spans="1:5" ht="31.5" x14ac:dyDescent="0.25">
      <c r="A51" s="17"/>
      <c r="B51" s="11" t="s">
        <v>116</v>
      </c>
      <c r="C51" s="18"/>
      <c r="D51" s="19"/>
      <c r="E51" s="18"/>
    </row>
    <row r="52" spans="1:5" ht="15.75" x14ac:dyDescent="0.25">
      <c r="A52" s="17"/>
      <c r="B52" s="11" t="s">
        <v>117</v>
      </c>
      <c r="C52" s="18">
        <v>907.59</v>
      </c>
      <c r="D52" s="19">
        <v>0.432</v>
      </c>
      <c r="E52" s="18">
        <v>75</v>
      </c>
    </row>
    <row r="53" spans="1:5" ht="15.75" x14ac:dyDescent="0.25">
      <c r="A53" s="17"/>
      <c r="B53" s="11" t="s">
        <v>109</v>
      </c>
      <c r="C53" s="18">
        <v>520.29999999999995</v>
      </c>
      <c r="D53" s="19">
        <v>333</v>
      </c>
      <c r="E53" s="18">
        <v>25</v>
      </c>
    </row>
    <row r="54" spans="1:5" ht="63" x14ac:dyDescent="0.25">
      <c r="A54" s="17"/>
      <c r="B54" s="11" t="s">
        <v>250</v>
      </c>
      <c r="C54" s="12">
        <f>C56</f>
        <v>279.83999999999997</v>
      </c>
      <c r="D54" s="12">
        <f>D56</f>
        <v>5.6000000000000001E-2</v>
      </c>
      <c r="E54" s="12">
        <f>E56</f>
        <v>20</v>
      </c>
    </row>
    <row r="55" spans="1:5" ht="31.5" x14ac:dyDescent="0.25">
      <c r="A55" s="17"/>
      <c r="B55" s="11" t="s">
        <v>116</v>
      </c>
      <c r="C55" s="18"/>
      <c r="D55" s="19"/>
      <c r="E55" s="18"/>
    </row>
    <row r="56" spans="1:5" ht="15.75" x14ac:dyDescent="0.25">
      <c r="A56" s="17"/>
      <c r="B56" s="11" t="s">
        <v>117</v>
      </c>
      <c r="C56" s="18">
        <v>279.83999999999997</v>
      </c>
      <c r="D56" s="19">
        <v>5.6000000000000001E-2</v>
      </c>
      <c r="E56" s="18">
        <v>20</v>
      </c>
    </row>
  </sheetData>
  <mergeCells count="2">
    <mergeCell ref="A8:E8"/>
    <mergeCell ref="A10:B10"/>
  </mergeCells>
  <phoneticPr fontId="18" type="noConversion"/>
  <printOptions horizontalCentered="1"/>
  <pageMargins left="0.39370078740157483" right="0.39370078740157483" top="0.39370078740157483" bottom="0.39370078740157483" header="0" footer="0"/>
  <pageSetup paperSize="9" scale="5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0E761-65ED-460B-9BE4-34D2C7A1AF53}">
  <sheetPr>
    <pageSetUpPr fitToPage="1"/>
  </sheetPr>
  <dimension ref="A1:E64"/>
  <sheetViews>
    <sheetView topLeftCell="A59" workbookViewId="0">
      <selection activeCell="J81" sqref="J81"/>
    </sheetView>
  </sheetViews>
  <sheetFormatPr defaultRowHeight="15" x14ac:dyDescent="0.25"/>
  <cols>
    <col min="1" max="1" width="5.85546875" style="14" customWidth="1"/>
    <col min="2" max="2" width="35.28515625" style="14" customWidth="1"/>
    <col min="3" max="3" width="28.42578125" style="14" customWidth="1"/>
    <col min="4" max="4" width="26" style="14" customWidth="1"/>
    <col min="5" max="5" width="28.28515625" style="14" customWidth="1"/>
    <col min="6" max="256" width="9.140625" style="14"/>
    <col min="257" max="257" width="5.85546875" style="14" customWidth="1"/>
    <col min="258" max="258" width="35.28515625" style="14" customWidth="1"/>
    <col min="259" max="259" width="28.42578125" style="14" customWidth="1"/>
    <col min="260" max="260" width="26" style="14" customWidth="1"/>
    <col min="261" max="261" width="28.28515625" style="14" customWidth="1"/>
    <col min="262" max="512" width="9.140625" style="14"/>
    <col min="513" max="513" width="5.85546875" style="14" customWidth="1"/>
    <col min="514" max="514" width="35.28515625" style="14" customWidth="1"/>
    <col min="515" max="515" width="28.42578125" style="14" customWidth="1"/>
    <col min="516" max="516" width="26" style="14" customWidth="1"/>
    <col min="517" max="517" width="28.28515625" style="14" customWidth="1"/>
    <col min="518" max="768" width="9.140625" style="14"/>
    <col min="769" max="769" width="5.85546875" style="14" customWidth="1"/>
    <col min="770" max="770" width="35.28515625" style="14" customWidth="1"/>
    <col min="771" max="771" width="28.42578125" style="14" customWidth="1"/>
    <col min="772" max="772" width="26" style="14" customWidth="1"/>
    <col min="773" max="773" width="28.28515625" style="14" customWidth="1"/>
    <col min="774" max="1024" width="9.140625" style="14"/>
    <col min="1025" max="1025" width="5.85546875" style="14" customWidth="1"/>
    <col min="1026" max="1026" width="35.28515625" style="14" customWidth="1"/>
    <col min="1027" max="1027" width="28.42578125" style="14" customWidth="1"/>
    <col min="1028" max="1028" width="26" style="14" customWidth="1"/>
    <col min="1029" max="1029" width="28.28515625" style="14" customWidth="1"/>
    <col min="1030" max="1280" width="9.140625" style="14"/>
    <col min="1281" max="1281" width="5.85546875" style="14" customWidth="1"/>
    <col min="1282" max="1282" width="35.28515625" style="14" customWidth="1"/>
    <col min="1283" max="1283" width="28.42578125" style="14" customWidth="1"/>
    <col min="1284" max="1284" width="26" style="14" customWidth="1"/>
    <col min="1285" max="1285" width="28.28515625" style="14" customWidth="1"/>
    <col min="1286" max="1536" width="9.140625" style="14"/>
    <col min="1537" max="1537" width="5.85546875" style="14" customWidth="1"/>
    <col min="1538" max="1538" width="35.28515625" style="14" customWidth="1"/>
    <col min="1539" max="1539" width="28.42578125" style="14" customWidth="1"/>
    <col min="1540" max="1540" width="26" style="14" customWidth="1"/>
    <col min="1541" max="1541" width="28.28515625" style="14" customWidth="1"/>
    <col min="1542" max="1792" width="9.140625" style="14"/>
    <col min="1793" max="1793" width="5.85546875" style="14" customWidth="1"/>
    <col min="1794" max="1794" width="35.28515625" style="14" customWidth="1"/>
    <col min="1795" max="1795" width="28.42578125" style="14" customWidth="1"/>
    <col min="1796" max="1796" width="26" style="14" customWidth="1"/>
    <col min="1797" max="1797" width="28.28515625" style="14" customWidth="1"/>
    <col min="1798" max="2048" width="9.140625" style="14"/>
    <col min="2049" max="2049" width="5.85546875" style="14" customWidth="1"/>
    <col min="2050" max="2050" width="35.28515625" style="14" customWidth="1"/>
    <col min="2051" max="2051" width="28.42578125" style="14" customWidth="1"/>
    <col min="2052" max="2052" width="26" style="14" customWidth="1"/>
    <col min="2053" max="2053" width="28.28515625" style="14" customWidth="1"/>
    <col min="2054" max="2304" width="9.140625" style="14"/>
    <col min="2305" max="2305" width="5.85546875" style="14" customWidth="1"/>
    <col min="2306" max="2306" width="35.28515625" style="14" customWidth="1"/>
    <col min="2307" max="2307" width="28.42578125" style="14" customWidth="1"/>
    <col min="2308" max="2308" width="26" style="14" customWidth="1"/>
    <col min="2309" max="2309" width="28.28515625" style="14" customWidth="1"/>
    <col min="2310" max="2560" width="9.140625" style="14"/>
    <col min="2561" max="2561" width="5.85546875" style="14" customWidth="1"/>
    <col min="2562" max="2562" width="35.28515625" style="14" customWidth="1"/>
    <col min="2563" max="2563" width="28.42578125" style="14" customWidth="1"/>
    <col min="2564" max="2564" width="26" style="14" customWidth="1"/>
    <col min="2565" max="2565" width="28.28515625" style="14" customWidth="1"/>
    <col min="2566" max="2816" width="9.140625" style="14"/>
    <col min="2817" max="2817" width="5.85546875" style="14" customWidth="1"/>
    <col min="2818" max="2818" width="35.28515625" style="14" customWidth="1"/>
    <col min="2819" max="2819" width="28.42578125" style="14" customWidth="1"/>
    <col min="2820" max="2820" width="26" style="14" customWidth="1"/>
    <col min="2821" max="2821" width="28.28515625" style="14" customWidth="1"/>
    <col min="2822" max="3072" width="9.140625" style="14"/>
    <col min="3073" max="3073" width="5.85546875" style="14" customWidth="1"/>
    <col min="3074" max="3074" width="35.28515625" style="14" customWidth="1"/>
    <col min="3075" max="3075" width="28.42578125" style="14" customWidth="1"/>
    <col min="3076" max="3076" width="26" style="14" customWidth="1"/>
    <col min="3077" max="3077" width="28.28515625" style="14" customWidth="1"/>
    <col min="3078" max="3328" width="9.140625" style="14"/>
    <col min="3329" max="3329" width="5.85546875" style="14" customWidth="1"/>
    <col min="3330" max="3330" width="35.28515625" style="14" customWidth="1"/>
    <col min="3331" max="3331" width="28.42578125" style="14" customWidth="1"/>
    <col min="3332" max="3332" width="26" style="14" customWidth="1"/>
    <col min="3333" max="3333" width="28.28515625" style="14" customWidth="1"/>
    <col min="3334" max="3584" width="9.140625" style="14"/>
    <col min="3585" max="3585" width="5.85546875" style="14" customWidth="1"/>
    <col min="3586" max="3586" width="35.28515625" style="14" customWidth="1"/>
    <col min="3587" max="3587" width="28.42578125" style="14" customWidth="1"/>
    <col min="3588" max="3588" width="26" style="14" customWidth="1"/>
    <col min="3589" max="3589" width="28.28515625" style="14" customWidth="1"/>
    <col min="3590" max="3840" width="9.140625" style="14"/>
    <col min="3841" max="3841" width="5.85546875" style="14" customWidth="1"/>
    <col min="3842" max="3842" width="35.28515625" style="14" customWidth="1"/>
    <col min="3843" max="3843" width="28.42578125" style="14" customWidth="1"/>
    <col min="3844" max="3844" width="26" style="14" customWidth="1"/>
    <col min="3845" max="3845" width="28.28515625" style="14" customWidth="1"/>
    <col min="3846" max="4096" width="9.140625" style="14"/>
    <col min="4097" max="4097" width="5.85546875" style="14" customWidth="1"/>
    <col min="4098" max="4098" width="35.28515625" style="14" customWidth="1"/>
    <col min="4099" max="4099" width="28.42578125" style="14" customWidth="1"/>
    <col min="4100" max="4100" width="26" style="14" customWidth="1"/>
    <col min="4101" max="4101" width="28.28515625" style="14" customWidth="1"/>
    <col min="4102" max="4352" width="9.140625" style="14"/>
    <col min="4353" max="4353" width="5.85546875" style="14" customWidth="1"/>
    <col min="4354" max="4354" width="35.28515625" style="14" customWidth="1"/>
    <col min="4355" max="4355" width="28.42578125" style="14" customWidth="1"/>
    <col min="4356" max="4356" width="26" style="14" customWidth="1"/>
    <col min="4357" max="4357" width="28.28515625" style="14" customWidth="1"/>
    <col min="4358" max="4608" width="9.140625" style="14"/>
    <col min="4609" max="4609" width="5.85546875" style="14" customWidth="1"/>
    <col min="4610" max="4610" width="35.28515625" style="14" customWidth="1"/>
    <col min="4611" max="4611" width="28.42578125" style="14" customWidth="1"/>
    <col min="4612" max="4612" width="26" style="14" customWidth="1"/>
    <col min="4613" max="4613" width="28.28515625" style="14" customWidth="1"/>
    <col min="4614" max="4864" width="9.140625" style="14"/>
    <col min="4865" max="4865" width="5.85546875" style="14" customWidth="1"/>
    <col min="4866" max="4866" width="35.28515625" style="14" customWidth="1"/>
    <col min="4867" max="4867" width="28.42578125" style="14" customWidth="1"/>
    <col min="4868" max="4868" width="26" style="14" customWidth="1"/>
    <col min="4869" max="4869" width="28.28515625" style="14" customWidth="1"/>
    <col min="4870" max="5120" width="9.140625" style="14"/>
    <col min="5121" max="5121" width="5.85546875" style="14" customWidth="1"/>
    <col min="5122" max="5122" width="35.28515625" style="14" customWidth="1"/>
    <col min="5123" max="5123" width="28.42578125" style="14" customWidth="1"/>
    <col min="5124" max="5124" width="26" style="14" customWidth="1"/>
    <col min="5125" max="5125" width="28.28515625" style="14" customWidth="1"/>
    <col min="5126" max="5376" width="9.140625" style="14"/>
    <col min="5377" max="5377" width="5.85546875" style="14" customWidth="1"/>
    <col min="5378" max="5378" width="35.28515625" style="14" customWidth="1"/>
    <col min="5379" max="5379" width="28.42578125" style="14" customWidth="1"/>
    <col min="5380" max="5380" width="26" style="14" customWidth="1"/>
    <col min="5381" max="5381" width="28.28515625" style="14" customWidth="1"/>
    <col min="5382" max="5632" width="9.140625" style="14"/>
    <col min="5633" max="5633" width="5.85546875" style="14" customWidth="1"/>
    <col min="5634" max="5634" width="35.28515625" style="14" customWidth="1"/>
    <col min="5635" max="5635" width="28.42578125" style="14" customWidth="1"/>
    <col min="5636" max="5636" width="26" style="14" customWidth="1"/>
    <col min="5637" max="5637" width="28.28515625" style="14" customWidth="1"/>
    <col min="5638" max="5888" width="9.140625" style="14"/>
    <col min="5889" max="5889" width="5.85546875" style="14" customWidth="1"/>
    <col min="5890" max="5890" width="35.28515625" style="14" customWidth="1"/>
    <col min="5891" max="5891" width="28.42578125" style="14" customWidth="1"/>
    <col min="5892" max="5892" width="26" style="14" customWidth="1"/>
    <col min="5893" max="5893" width="28.28515625" style="14" customWidth="1"/>
    <col min="5894" max="6144" width="9.140625" style="14"/>
    <col min="6145" max="6145" width="5.85546875" style="14" customWidth="1"/>
    <col min="6146" max="6146" width="35.28515625" style="14" customWidth="1"/>
    <col min="6147" max="6147" width="28.42578125" style="14" customWidth="1"/>
    <col min="6148" max="6148" width="26" style="14" customWidth="1"/>
    <col min="6149" max="6149" width="28.28515625" style="14" customWidth="1"/>
    <col min="6150" max="6400" width="9.140625" style="14"/>
    <col min="6401" max="6401" width="5.85546875" style="14" customWidth="1"/>
    <col min="6402" max="6402" width="35.28515625" style="14" customWidth="1"/>
    <col min="6403" max="6403" width="28.42578125" style="14" customWidth="1"/>
    <col min="6404" max="6404" width="26" style="14" customWidth="1"/>
    <col min="6405" max="6405" width="28.28515625" style="14" customWidth="1"/>
    <col min="6406" max="6656" width="9.140625" style="14"/>
    <col min="6657" max="6657" width="5.85546875" style="14" customWidth="1"/>
    <col min="6658" max="6658" width="35.28515625" style="14" customWidth="1"/>
    <col min="6659" max="6659" width="28.42578125" style="14" customWidth="1"/>
    <col min="6660" max="6660" width="26" style="14" customWidth="1"/>
    <col min="6661" max="6661" width="28.28515625" style="14" customWidth="1"/>
    <col min="6662" max="6912" width="9.140625" style="14"/>
    <col min="6913" max="6913" width="5.85546875" style="14" customWidth="1"/>
    <col min="6914" max="6914" width="35.28515625" style="14" customWidth="1"/>
    <col min="6915" max="6915" width="28.42578125" style="14" customWidth="1"/>
    <col min="6916" max="6916" width="26" style="14" customWidth="1"/>
    <col min="6917" max="6917" width="28.28515625" style="14" customWidth="1"/>
    <col min="6918" max="7168" width="9.140625" style="14"/>
    <col min="7169" max="7169" width="5.85546875" style="14" customWidth="1"/>
    <col min="7170" max="7170" width="35.28515625" style="14" customWidth="1"/>
    <col min="7171" max="7171" width="28.42578125" style="14" customWidth="1"/>
    <col min="7172" max="7172" width="26" style="14" customWidth="1"/>
    <col min="7173" max="7173" width="28.28515625" style="14" customWidth="1"/>
    <col min="7174" max="7424" width="9.140625" style="14"/>
    <col min="7425" max="7425" width="5.85546875" style="14" customWidth="1"/>
    <col min="7426" max="7426" width="35.28515625" style="14" customWidth="1"/>
    <col min="7427" max="7427" width="28.42578125" style="14" customWidth="1"/>
    <col min="7428" max="7428" width="26" style="14" customWidth="1"/>
    <col min="7429" max="7429" width="28.28515625" style="14" customWidth="1"/>
    <col min="7430" max="7680" width="9.140625" style="14"/>
    <col min="7681" max="7681" width="5.85546875" style="14" customWidth="1"/>
    <col min="7682" max="7682" width="35.28515625" style="14" customWidth="1"/>
    <col min="7683" max="7683" width="28.42578125" style="14" customWidth="1"/>
    <col min="7684" max="7684" width="26" style="14" customWidth="1"/>
    <col min="7685" max="7685" width="28.28515625" style="14" customWidth="1"/>
    <col min="7686" max="7936" width="9.140625" style="14"/>
    <col min="7937" max="7937" width="5.85546875" style="14" customWidth="1"/>
    <col min="7938" max="7938" width="35.28515625" style="14" customWidth="1"/>
    <col min="7939" max="7939" width="28.42578125" style="14" customWidth="1"/>
    <col min="7940" max="7940" width="26" style="14" customWidth="1"/>
    <col min="7941" max="7941" width="28.28515625" style="14" customWidth="1"/>
    <col min="7942" max="8192" width="9.140625" style="14"/>
    <col min="8193" max="8193" width="5.85546875" style="14" customWidth="1"/>
    <col min="8194" max="8194" width="35.28515625" style="14" customWidth="1"/>
    <col min="8195" max="8195" width="28.42578125" style="14" customWidth="1"/>
    <col min="8196" max="8196" width="26" style="14" customWidth="1"/>
    <col min="8197" max="8197" width="28.28515625" style="14" customWidth="1"/>
    <col min="8198" max="8448" width="9.140625" style="14"/>
    <col min="8449" max="8449" width="5.85546875" style="14" customWidth="1"/>
    <col min="8450" max="8450" width="35.28515625" style="14" customWidth="1"/>
    <col min="8451" max="8451" width="28.42578125" style="14" customWidth="1"/>
    <col min="8452" max="8452" width="26" style="14" customWidth="1"/>
    <col min="8453" max="8453" width="28.28515625" style="14" customWidth="1"/>
    <col min="8454" max="8704" width="9.140625" style="14"/>
    <col min="8705" max="8705" width="5.85546875" style="14" customWidth="1"/>
    <col min="8706" max="8706" width="35.28515625" style="14" customWidth="1"/>
    <col min="8707" max="8707" width="28.42578125" style="14" customWidth="1"/>
    <col min="8708" max="8708" width="26" style="14" customWidth="1"/>
    <col min="8709" max="8709" width="28.28515625" style="14" customWidth="1"/>
    <col min="8710" max="8960" width="9.140625" style="14"/>
    <col min="8961" max="8961" width="5.85546875" style="14" customWidth="1"/>
    <col min="8962" max="8962" width="35.28515625" style="14" customWidth="1"/>
    <col min="8963" max="8963" width="28.42578125" style="14" customWidth="1"/>
    <col min="8964" max="8964" width="26" style="14" customWidth="1"/>
    <col min="8965" max="8965" width="28.28515625" style="14" customWidth="1"/>
    <col min="8966" max="9216" width="9.140625" style="14"/>
    <col min="9217" max="9217" width="5.85546875" style="14" customWidth="1"/>
    <col min="9218" max="9218" width="35.28515625" style="14" customWidth="1"/>
    <col min="9219" max="9219" width="28.42578125" style="14" customWidth="1"/>
    <col min="9220" max="9220" width="26" style="14" customWidth="1"/>
    <col min="9221" max="9221" width="28.28515625" style="14" customWidth="1"/>
    <col min="9222" max="9472" width="9.140625" style="14"/>
    <col min="9473" max="9473" width="5.85546875" style="14" customWidth="1"/>
    <col min="9474" max="9474" width="35.28515625" style="14" customWidth="1"/>
    <col min="9475" max="9475" width="28.42578125" style="14" customWidth="1"/>
    <col min="9476" max="9476" width="26" style="14" customWidth="1"/>
    <col min="9477" max="9477" width="28.28515625" style="14" customWidth="1"/>
    <col min="9478" max="9728" width="9.140625" style="14"/>
    <col min="9729" max="9729" width="5.85546875" style="14" customWidth="1"/>
    <col min="9730" max="9730" width="35.28515625" style="14" customWidth="1"/>
    <col min="9731" max="9731" width="28.42578125" style="14" customWidth="1"/>
    <col min="9732" max="9732" width="26" style="14" customWidth="1"/>
    <col min="9733" max="9733" width="28.28515625" style="14" customWidth="1"/>
    <col min="9734" max="9984" width="9.140625" style="14"/>
    <col min="9985" max="9985" width="5.85546875" style="14" customWidth="1"/>
    <col min="9986" max="9986" width="35.28515625" style="14" customWidth="1"/>
    <col min="9987" max="9987" width="28.42578125" style="14" customWidth="1"/>
    <col min="9988" max="9988" width="26" style="14" customWidth="1"/>
    <col min="9989" max="9989" width="28.28515625" style="14" customWidth="1"/>
    <col min="9990" max="10240" width="9.140625" style="14"/>
    <col min="10241" max="10241" width="5.85546875" style="14" customWidth="1"/>
    <col min="10242" max="10242" width="35.28515625" style="14" customWidth="1"/>
    <col min="10243" max="10243" width="28.42578125" style="14" customWidth="1"/>
    <col min="10244" max="10244" width="26" style="14" customWidth="1"/>
    <col min="10245" max="10245" width="28.28515625" style="14" customWidth="1"/>
    <col min="10246" max="10496" width="9.140625" style="14"/>
    <col min="10497" max="10497" width="5.85546875" style="14" customWidth="1"/>
    <col min="10498" max="10498" width="35.28515625" style="14" customWidth="1"/>
    <col min="10499" max="10499" width="28.42578125" style="14" customWidth="1"/>
    <col min="10500" max="10500" width="26" style="14" customWidth="1"/>
    <col min="10501" max="10501" width="28.28515625" style="14" customWidth="1"/>
    <col min="10502" max="10752" width="9.140625" style="14"/>
    <col min="10753" max="10753" width="5.85546875" style="14" customWidth="1"/>
    <col min="10754" max="10754" width="35.28515625" style="14" customWidth="1"/>
    <col min="10755" max="10755" width="28.42578125" style="14" customWidth="1"/>
    <col min="10756" max="10756" width="26" style="14" customWidth="1"/>
    <col min="10757" max="10757" width="28.28515625" style="14" customWidth="1"/>
    <col min="10758" max="11008" width="9.140625" style="14"/>
    <col min="11009" max="11009" width="5.85546875" style="14" customWidth="1"/>
    <col min="11010" max="11010" width="35.28515625" style="14" customWidth="1"/>
    <col min="11011" max="11011" width="28.42578125" style="14" customWidth="1"/>
    <col min="11012" max="11012" width="26" style="14" customWidth="1"/>
    <col min="11013" max="11013" width="28.28515625" style="14" customWidth="1"/>
    <col min="11014" max="11264" width="9.140625" style="14"/>
    <col min="11265" max="11265" width="5.85546875" style="14" customWidth="1"/>
    <col min="11266" max="11266" width="35.28515625" style="14" customWidth="1"/>
    <col min="11267" max="11267" width="28.42578125" style="14" customWidth="1"/>
    <col min="11268" max="11268" width="26" style="14" customWidth="1"/>
    <col min="11269" max="11269" width="28.28515625" style="14" customWidth="1"/>
    <col min="11270" max="11520" width="9.140625" style="14"/>
    <col min="11521" max="11521" width="5.85546875" style="14" customWidth="1"/>
    <col min="11522" max="11522" width="35.28515625" style="14" customWidth="1"/>
    <col min="11523" max="11523" width="28.42578125" style="14" customWidth="1"/>
    <col min="11524" max="11524" width="26" style="14" customWidth="1"/>
    <col min="11525" max="11525" width="28.28515625" style="14" customWidth="1"/>
    <col min="11526" max="11776" width="9.140625" style="14"/>
    <col min="11777" max="11777" width="5.85546875" style="14" customWidth="1"/>
    <col min="11778" max="11778" width="35.28515625" style="14" customWidth="1"/>
    <col min="11779" max="11779" width="28.42578125" style="14" customWidth="1"/>
    <col min="11780" max="11780" width="26" style="14" customWidth="1"/>
    <col min="11781" max="11781" width="28.28515625" style="14" customWidth="1"/>
    <col min="11782" max="12032" width="9.140625" style="14"/>
    <col min="12033" max="12033" width="5.85546875" style="14" customWidth="1"/>
    <col min="12034" max="12034" width="35.28515625" style="14" customWidth="1"/>
    <col min="12035" max="12035" width="28.42578125" style="14" customWidth="1"/>
    <col min="12036" max="12036" width="26" style="14" customWidth="1"/>
    <col min="12037" max="12037" width="28.28515625" style="14" customWidth="1"/>
    <col min="12038" max="12288" width="9.140625" style="14"/>
    <col min="12289" max="12289" width="5.85546875" style="14" customWidth="1"/>
    <col min="12290" max="12290" width="35.28515625" style="14" customWidth="1"/>
    <col min="12291" max="12291" width="28.42578125" style="14" customWidth="1"/>
    <col min="12292" max="12292" width="26" style="14" customWidth="1"/>
    <col min="12293" max="12293" width="28.28515625" style="14" customWidth="1"/>
    <col min="12294" max="12544" width="9.140625" style="14"/>
    <col min="12545" max="12545" width="5.85546875" style="14" customWidth="1"/>
    <col min="12546" max="12546" width="35.28515625" style="14" customWidth="1"/>
    <col min="12547" max="12547" width="28.42578125" style="14" customWidth="1"/>
    <col min="12548" max="12548" width="26" style="14" customWidth="1"/>
    <col min="12549" max="12549" width="28.28515625" style="14" customWidth="1"/>
    <col min="12550" max="12800" width="9.140625" style="14"/>
    <col min="12801" max="12801" width="5.85546875" style="14" customWidth="1"/>
    <col min="12802" max="12802" width="35.28515625" style="14" customWidth="1"/>
    <col min="12803" max="12803" width="28.42578125" style="14" customWidth="1"/>
    <col min="12804" max="12804" width="26" style="14" customWidth="1"/>
    <col min="12805" max="12805" width="28.28515625" style="14" customWidth="1"/>
    <col min="12806" max="13056" width="9.140625" style="14"/>
    <col min="13057" max="13057" width="5.85546875" style="14" customWidth="1"/>
    <col min="13058" max="13058" width="35.28515625" style="14" customWidth="1"/>
    <col min="13059" max="13059" width="28.42578125" style="14" customWidth="1"/>
    <col min="13060" max="13060" width="26" style="14" customWidth="1"/>
    <col min="13061" max="13061" width="28.28515625" style="14" customWidth="1"/>
    <col min="13062" max="13312" width="9.140625" style="14"/>
    <col min="13313" max="13313" width="5.85546875" style="14" customWidth="1"/>
    <col min="13314" max="13314" width="35.28515625" style="14" customWidth="1"/>
    <col min="13315" max="13315" width="28.42578125" style="14" customWidth="1"/>
    <col min="13316" max="13316" width="26" style="14" customWidth="1"/>
    <col min="13317" max="13317" width="28.28515625" style="14" customWidth="1"/>
    <col min="13318" max="13568" width="9.140625" style="14"/>
    <col min="13569" max="13569" width="5.85546875" style="14" customWidth="1"/>
    <col min="13570" max="13570" width="35.28515625" style="14" customWidth="1"/>
    <col min="13571" max="13571" width="28.42578125" style="14" customWidth="1"/>
    <col min="13572" max="13572" width="26" style="14" customWidth="1"/>
    <col min="13573" max="13573" width="28.28515625" style="14" customWidth="1"/>
    <col min="13574" max="13824" width="9.140625" style="14"/>
    <col min="13825" max="13825" width="5.85546875" style="14" customWidth="1"/>
    <col min="13826" max="13826" width="35.28515625" style="14" customWidth="1"/>
    <col min="13827" max="13827" width="28.42578125" style="14" customWidth="1"/>
    <col min="13828" max="13828" width="26" style="14" customWidth="1"/>
    <col min="13829" max="13829" width="28.28515625" style="14" customWidth="1"/>
    <col min="13830" max="14080" width="9.140625" style="14"/>
    <col min="14081" max="14081" width="5.85546875" style="14" customWidth="1"/>
    <col min="14082" max="14082" width="35.28515625" style="14" customWidth="1"/>
    <col min="14083" max="14083" width="28.42578125" style="14" customWidth="1"/>
    <col min="14084" max="14084" width="26" style="14" customWidth="1"/>
    <col min="14085" max="14085" width="28.28515625" style="14" customWidth="1"/>
    <col min="14086" max="14336" width="9.140625" style="14"/>
    <col min="14337" max="14337" width="5.85546875" style="14" customWidth="1"/>
    <col min="14338" max="14338" width="35.28515625" style="14" customWidth="1"/>
    <col min="14339" max="14339" width="28.42578125" style="14" customWidth="1"/>
    <col min="14340" max="14340" width="26" style="14" customWidth="1"/>
    <col min="14341" max="14341" width="28.28515625" style="14" customWidth="1"/>
    <col min="14342" max="14592" width="9.140625" style="14"/>
    <col min="14593" max="14593" width="5.85546875" style="14" customWidth="1"/>
    <col min="14594" max="14594" width="35.28515625" style="14" customWidth="1"/>
    <col min="14595" max="14595" width="28.42578125" style="14" customWidth="1"/>
    <col min="14596" max="14596" width="26" style="14" customWidth="1"/>
    <col min="14597" max="14597" width="28.28515625" style="14" customWidth="1"/>
    <col min="14598" max="14848" width="9.140625" style="14"/>
    <col min="14849" max="14849" width="5.85546875" style="14" customWidth="1"/>
    <col min="14850" max="14850" width="35.28515625" style="14" customWidth="1"/>
    <col min="14851" max="14851" width="28.42578125" style="14" customWidth="1"/>
    <col min="14852" max="14852" width="26" style="14" customWidth="1"/>
    <col min="14853" max="14853" width="28.28515625" style="14" customWidth="1"/>
    <col min="14854" max="15104" width="9.140625" style="14"/>
    <col min="15105" max="15105" width="5.85546875" style="14" customWidth="1"/>
    <col min="15106" max="15106" width="35.28515625" style="14" customWidth="1"/>
    <col min="15107" max="15107" width="28.42578125" style="14" customWidth="1"/>
    <col min="15108" max="15108" width="26" style="14" customWidth="1"/>
    <col min="15109" max="15109" width="28.28515625" style="14" customWidth="1"/>
    <col min="15110" max="15360" width="9.140625" style="14"/>
    <col min="15361" max="15361" width="5.85546875" style="14" customWidth="1"/>
    <col min="15362" max="15362" width="35.28515625" style="14" customWidth="1"/>
    <col min="15363" max="15363" width="28.42578125" style="14" customWidth="1"/>
    <col min="15364" max="15364" width="26" style="14" customWidth="1"/>
    <col min="15365" max="15365" width="28.28515625" style="14" customWidth="1"/>
    <col min="15366" max="15616" width="9.140625" style="14"/>
    <col min="15617" max="15617" width="5.85546875" style="14" customWidth="1"/>
    <col min="15618" max="15618" width="35.28515625" style="14" customWidth="1"/>
    <col min="15619" max="15619" width="28.42578125" style="14" customWidth="1"/>
    <col min="15620" max="15620" width="26" style="14" customWidth="1"/>
    <col min="15621" max="15621" width="28.28515625" style="14" customWidth="1"/>
    <col min="15622" max="15872" width="9.140625" style="14"/>
    <col min="15873" max="15873" width="5.85546875" style="14" customWidth="1"/>
    <col min="15874" max="15874" width="35.28515625" style="14" customWidth="1"/>
    <col min="15875" max="15875" width="28.42578125" style="14" customWidth="1"/>
    <col min="15876" max="15876" width="26" style="14" customWidth="1"/>
    <col min="15877" max="15877" width="28.28515625" style="14" customWidth="1"/>
    <col min="15878" max="16128" width="9.140625" style="14"/>
    <col min="16129" max="16129" width="5.85546875" style="14" customWidth="1"/>
    <col min="16130" max="16130" width="35.28515625" style="14" customWidth="1"/>
    <col min="16131" max="16131" width="28.42578125" style="14" customWidth="1"/>
    <col min="16132" max="16132" width="26" style="14" customWidth="1"/>
    <col min="16133" max="16133" width="28.28515625" style="14" customWidth="1"/>
    <col min="16134" max="16384" width="9.140625" style="14"/>
  </cols>
  <sheetData>
    <row r="1" spans="1:5" s="8" customFormat="1" ht="15.75" x14ac:dyDescent="0.25">
      <c r="E1" s="8" t="s">
        <v>99</v>
      </c>
    </row>
    <row r="2" spans="1:5" s="8" customFormat="1" ht="15.75" x14ac:dyDescent="0.25">
      <c r="E2" s="8" t="s">
        <v>68</v>
      </c>
    </row>
    <row r="3" spans="1:5" s="8" customFormat="1" ht="15.75" x14ac:dyDescent="0.25">
      <c r="E3" s="8" t="s">
        <v>69</v>
      </c>
    </row>
    <row r="4" spans="1:5" s="8" customFormat="1" ht="15.75" x14ac:dyDescent="0.25">
      <c r="E4" s="8" t="s">
        <v>70</v>
      </c>
    </row>
    <row r="5" spans="1:5" s="8" customFormat="1" ht="15.75" x14ac:dyDescent="0.25"/>
    <row r="6" spans="1:5" s="8" customFormat="1" ht="15.75" x14ac:dyDescent="0.25"/>
    <row r="7" spans="1:5" s="8" customFormat="1" ht="15.75" x14ac:dyDescent="0.25"/>
    <row r="8" spans="1:5" s="8" customFormat="1" ht="32.25" customHeight="1" x14ac:dyDescent="0.25">
      <c r="A8" s="221" t="s">
        <v>120</v>
      </c>
      <c r="B8" s="222"/>
      <c r="C8" s="222"/>
      <c r="D8" s="222"/>
      <c r="E8" s="222"/>
    </row>
    <row r="9" spans="1:5" s="8" customFormat="1" ht="15.75" x14ac:dyDescent="0.25"/>
    <row r="10" spans="1:5" s="8" customFormat="1" ht="110.25" x14ac:dyDescent="0.25">
      <c r="A10" s="223" t="s">
        <v>84</v>
      </c>
      <c r="B10" s="224"/>
      <c r="C10" s="9" t="s">
        <v>101</v>
      </c>
      <c r="D10" s="9" t="s">
        <v>102</v>
      </c>
      <c r="E10" s="9" t="s">
        <v>103</v>
      </c>
    </row>
    <row r="11" spans="1:5" s="8" customFormat="1" ht="31.5" x14ac:dyDescent="0.25">
      <c r="A11" s="10">
        <v>1</v>
      </c>
      <c r="B11" s="11" t="s">
        <v>104</v>
      </c>
      <c r="C11" s="12"/>
      <c r="D11" s="15"/>
      <c r="E11" s="12"/>
    </row>
    <row r="12" spans="1:5" s="8" customFormat="1" ht="47.25" x14ac:dyDescent="0.25">
      <c r="A12" s="10"/>
      <c r="B12" s="11" t="s">
        <v>136</v>
      </c>
      <c r="C12" s="12"/>
      <c r="D12" s="15"/>
      <c r="E12" s="12"/>
    </row>
    <row r="13" spans="1:5" s="8" customFormat="1" ht="31.5" x14ac:dyDescent="0.25">
      <c r="A13" s="16"/>
      <c r="B13" s="11" t="s">
        <v>105</v>
      </c>
      <c r="C13" s="12"/>
      <c r="D13" s="15"/>
      <c r="E13" s="12"/>
    </row>
    <row r="14" spans="1:5" ht="15.75" x14ac:dyDescent="0.25">
      <c r="A14" s="16"/>
      <c r="B14" s="11" t="s">
        <v>117</v>
      </c>
      <c r="C14" s="12">
        <v>212.37</v>
      </c>
      <c r="D14" s="15">
        <v>6.0999999999999999E-2</v>
      </c>
      <c r="E14" s="12">
        <v>150</v>
      </c>
    </row>
    <row r="15" spans="1:5" ht="15.75" x14ac:dyDescent="0.25">
      <c r="A15" s="22"/>
      <c r="B15" s="11" t="s">
        <v>109</v>
      </c>
      <c r="C15" s="12">
        <v>1880.2</v>
      </c>
      <c r="D15" s="15">
        <v>1.1679999999999999</v>
      </c>
      <c r="E15" s="12">
        <v>482</v>
      </c>
    </row>
    <row r="16" spans="1:5" ht="15.75" x14ac:dyDescent="0.25">
      <c r="A16" s="16"/>
      <c r="B16" s="11" t="s">
        <v>111</v>
      </c>
      <c r="C16" s="12">
        <v>2569.5</v>
      </c>
      <c r="D16" s="15">
        <v>1.6539999999999999</v>
      </c>
      <c r="E16" s="12">
        <v>546.70000000000005</v>
      </c>
    </row>
    <row r="17" spans="1:5" ht="15.75" x14ac:dyDescent="0.25">
      <c r="A17" s="84"/>
      <c r="B17" s="11" t="s">
        <v>112</v>
      </c>
      <c r="C17" s="12">
        <v>849.05</v>
      </c>
      <c r="D17" s="15">
        <v>0.34499999999999997</v>
      </c>
      <c r="E17" s="12">
        <v>283</v>
      </c>
    </row>
    <row r="18" spans="1:5" ht="15.75" x14ac:dyDescent="0.25">
      <c r="A18" s="16"/>
      <c r="B18" s="11" t="s">
        <v>113</v>
      </c>
      <c r="C18" s="12">
        <v>2157.71</v>
      </c>
      <c r="D18" s="15">
        <v>0.93700000000000006</v>
      </c>
      <c r="E18" s="12">
        <v>430</v>
      </c>
    </row>
    <row r="19" spans="1:5" ht="31.5" x14ac:dyDescent="0.25">
      <c r="A19" s="22"/>
      <c r="B19" s="11" t="s">
        <v>133</v>
      </c>
      <c r="C19" s="12"/>
      <c r="D19" s="15"/>
      <c r="E19" s="12"/>
    </row>
    <row r="20" spans="1:5" ht="15.75" x14ac:dyDescent="0.25">
      <c r="A20" s="22"/>
      <c r="B20" s="11" t="s">
        <v>113</v>
      </c>
      <c r="C20" s="12">
        <v>526.07000000000005</v>
      </c>
      <c r="D20" s="15">
        <v>0.4</v>
      </c>
      <c r="E20" s="12">
        <v>50</v>
      </c>
    </row>
    <row r="21" spans="1:5" ht="15.75" x14ac:dyDescent="0.25">
      <c r="A21" s="22"/>
      <c r="B21" s="11" t="s">
        <v>134</v>
      </c>
      <c r="C21" s="12"/>
      <c r="D21" s="15"/>
      <c r="E21" s="12"/>
    </row>
    <row r="22" spans="1:5" ht="15.75" x14ac:dyDescent="0.25">
      <c r="A22" s="22"/>
      <c r="B22" s="11" t="s">
        <v>112</v>
      </c>
      <c r="C22" s="12">
        <v>162.72</v>
      </c>
      <c r="D22" s="15">
        <v>0.05</v>
      </c>
      <c r="E22" s="12">
        <v>148</v>
      </c>
    </row>
    <row r="23" spans="1:5" ht="47.25" x14ac:dyDescent="0.25">
      <c r="A23" s="22"/>
      <c r="B23" s="11" t="s">
        <v>135</v>
      </c>
      <c r="C23" s="12"/>
      <c r="D23" s="15"/>
      <c r="E23" s="12"/>
    </row>
    <row r="24" spans="1:5" ht="31.5" x14ac:dyDescent="0.25">
      <c r="A24" s="22"/>
      <c r="B24" s="11" t="s">
        <v>105</v>
      </c>
      <c r="C24" s="12"/>
      <c r="D24" s="15"/>
      <c r="E24" s="12"/>
    </row>
    <row r="25" spans="1:5" ht="15.75" x14ac:dyDescent="0.25">
      <c r="A25" s="22"/>
      <c r="B25" s="11" t="s">
        <v>113</v>
      </c>
      <c r="C25" s="12">
        <v>1660.24</v>
      </c>
      <c r="D25" s="15">
        <v>0.46200000000000002</v>
      </c>
      <c r="E25" s="12">
        <v>263.88</v>
      </c>
    </row>
    <row r="26" spans="1:5" ht="31.5" x14ac:dyDescent="0.25">
      <c r="A26" s="22"/>
      <c r="B26" s="11" t="s">
        <v>121</v>
      </c>
      <c r="C26" s="12"/>
      <c r="D26" s="15"/>
      <c r="E26" s="12"/>
    </row>
    <row r="27" spans="1:5" ht="15.75" x14ac:dyDescent="0.25">
      <c r="A27" s="22"/>
      <c r="B27" s="24" t="s">
        <v>140</v>
      </c>
      <c r="C27" s="12">
        <v>1126.6099999999999</v>
      </c>
      <c r="D27" s="15">
        <v>0.62</v>
      </c>
      <c r="E27" s="12">
        <v>318</v>
      </c>
    </row>
    <row r="28" spans="1:5" ht="15.75" x14ac:dyDescent="0.25">
      <c r="A28" s="22"/>
      <c r="B28" s="23" t="s">
        <v>141</v>
      </c>
      <c r="C28" s="12">
        <v>3964.08</v>
      </c>
      <c r="D28" s="15">
        <v>1.071</v>
      </c>
      <c r="E28" s="12">
        <v>387</v>
      </c>
    </row>
    <row r="29" spans="1:5" ht="15.75" x14ac:dyDescent="0.25">
      <c r="A29" s="22"/>
      <c r="B29" s="23" t="s">
        <v>144</v>
      </c>
      <c r="C29" s="12">
        <v>215.32</v>
      </c>
      <c r="D29" s="15">
        <v>7.0000000000000007E-2</v>
      </c>
      <c r="E29" s="12">
        <v>50</v>
      </c>
    </row>
    <row r="30" spans="1:5" ht="15.75" x14ac:dyDescent="0.25">
      <c r="A30" s="84"/>
      <c r="B30" s="11" t="s">
        <v>251</v>
      </c>
      <c r="C30" s="12"/>
      <c r="D30" s="15"/>
      <c r="E30" s="12"/>
    </row>
    <row r="31" spans="1:5" ht="15.75" x14ac:dyDescent="0.25">
      <c r="A31" s="84"/>
      <c r="B31" s="23" t="s">
        <v>111</v>
      </c>
      <c r="C31" s="12">
        <v>221.79</v>
      </c>
      <c r="D31" s="15">
        <v>0.112</v>
      </c>
      <c r="E31" s="12">
        <v>150</v>
      </c>
    </row>
    <row r="32" spans="1:5" ht="15.75" x14ac:dyDescent="0.25">
      <c r="A32" s="84"/>
      <c r="B32" s="11" t="s">
        <v>252</v>
      </c>
      <c r="C32" s="12"/>
      <c r="D32" s="15"/>
      <c r="E32" s="12"/>
    </row>
    <row r="33" spans="1:5" ht="15.75" x14ac:dyDescent="0.25">
      <c r="A33" s="84"/>
      <c r="B33" s="23" t="s">
        <v>112</v>
      </c>
      <c r="C33" s="12">
        <v>1631.36</v>
      </c>
      <c r="D33" s="15">
        <v>0.35</v>
      </c>
      <c r="E33" s="12">
        <v>217</v>
      </c>
    </row>
    <row r="34" spans="1:5" ht="31.5" x14ac:dyDescent="0.25">
      <c r="A34" s="10">
        <v>2</v>
      </c>
      <c r="B34" s="11" t="s">
        <v>114</v>
      </c>
      <c r="C34" s="12"/>
      <c r="D34" s="15"/>
      <c r="E34" s="12"/>
    </row>
    <row r="35" spans="1:5" ht="63" x14ac:dyDescent="0.25">
      <c r="A35" s="16"/>
      <c r="B35" s="11" t="s">
        <v>115</v>
      </c>
      <c r="C35" s="12"/>
      <c r="D35" s="15"/>
      <c r="E35" s="12"/>
    </row>
    <row r="36" spans="1:5" ht="31.5" x14ac:dyDescent="0.25">
      <c r="A36" s="17"/>
      <c r="B36" s="11" t="s">
        <v>116</v>
      </c>
      <c r="C36" s="20"/>
      <c r="D36" s="21"/>
      <c r="E36" s="20"/>
    </row>
    <row r="37" spans="1:5" ht="15.75" x14ac:dyDescent="0.25">
      <c r="A37" s="17"/>
      <c r="B37" s="11" t="s">
        <v>117</v>
      </c>
      <c r="C37" s="20">
        <v>4025.08</v>
      </c>
      <c r="D37" s="21">
        <v>2.71</v>
      </c>
      <c r="E37" s="20">
        <v>1133</v>
      </c>
    </row>
    <row r="38" spans="1:5" ht="15.75" x14ac:dyDescent="0.25">
      <c r="A38" s="17"/>
      <c r="B38" s="11" t="s">
        <v>109</v>
      </c>
      <c r="C38" s="20">
        <v>5813.15</v>
      </c>
      <c r="D38" s="21">
        <v>4.7389999999999999</v>
      </c>
      <c r="E38" s="20">
        <v>1882.1</v>
      </c>
    </row>
    <row r="39" spans="1:5" ht="15.75" x14ac:dyDescent="0.25">
      <c r="A39" s="17"/>
      <c r="B39" s="11" t="s">
        <v>111</v>
      </c>
      <c r="C39" s="20">
        <v>1321.58</v>
      </c>
      <c r="D39" s="21">
        <v>1.5009999999999999</v>
      </c>
      <c r="E39" s="20">
        <v>635</v>
      </c>
    </row>
    <row r="40" spans="1:5" ht="15.75" x14ac:dyDescent="0.25">
      <c r="A40" s="17"/>
      <c r="B40" s="11" t="s">
        <v>112</v>
      </c>
      <c r="C40" s="20">
        <v>1091.69</v>
      </c>
      <c r="D40" s="21">
        <v>0.92200000000000004</v>
      </c>
      <c r="E40" s="20">
        <v>350</v>
      </c>
    </row>
    <row r="41" spans="1:5" ht="31.5" x14ac:dyDescent="0.25">
      <c r="A41" s="17"/>
      <c r="B41" s="11" t="s">
        <v>118</v>
      </c>
      <c r="C41" s="20"/>
      <c r="D41" s="21"/>
      <c r="E41" s="20"/>
    </row>
    <row r="42" spans="1:5" ht="15.75" x14ac:dyDescent="0.25">
      <c r="A42" s="17"/>
      <c r="B42" s="11" t="s">
        <v>117</v>
      </c>
      <c r="C42" s="20">
        <v>132.88</v>
      </c>
      <c r="D42" s="21">
        <v>0.13400000000000001</v>
      </c>
      <c r="E42" s="20">
        <v>120</v>
      </c>
    </row>
    <row r="43" spans="1:5" ht="78.75" x14ac:dyDescent="0.25">
      <c r="A43" s="17"/>
      <c r="B43" s="11" t="s">
        <v>137</v>
      </c>
      <c r="C43" s="20"/>
      <c r="D43" s="21"/>
      <c r="E43" s="20"/>
    </row>
    <row r="44" spans="1:5" x14ac:dyDescent="0.25">
      <c r="A44" s="17"/>
      <c r="B44" s="23" t="s">
        <v>138</v>
      </c>
      <c r="C44" s="20">
        <v>713.43</v>
      </c>
      <c r="D44" s="21">
        <v>0.56299999999999994</v>
      </c>
      <c r="E44" s="20">
        <v>363</v>
      </c>
    </row>
    <row r="45" spans="1:5" x14ac:dyDescent="0.25">
      <c r="A45" s="17"/>
      <c r="B45" s="24" t="s">
        <v>139</v>
      </c>
      <c r="C45" s="20">
        <v>2275.31</v>
      </c>
      <c r="D45" s="21">
        <v>1.4990000000000001</v>
      </c>
      <c r="E45" s="20">
        <v>985.8</v>
      </c>
    </row>
    <row r="46" spans="1:5" x14ac:dyDescent="0.25">
      <c r="A46" s="17"/>
      <c r="B46" s="24" t="s">
        <v>140</v>
      </c>
      <c r="C46" s="20">
        <v>2945.13</v>
      </c>
      <c r="D46" s="21">
        <v>2.2989999999999999</v>
      </c>
      <c r="E46" s="20">
        <v>709</v>
      </c>
    </row>
    <row r="47" spans="1:5" x14ac:dyDescent="0.25">
      <c r="A47" s="17"/>
      <c r="B47" s="24" t="s">
        <v>141</v>
      </c>
      <c r="C47" s="20">
        <v>199.06</v>
      </c>
      <c r="D47" s="21">
        <v>8.6999999999999994E-2</v>
      </c>
      <c r="E47" s="20">
        <v>450</v>
      </c>
    </row>
    <row r="48" spans="1:5" ht="15.75" x14ac:dyDescent="0.25">
      <c r="A48" s="17"/>
      <c r="B48" s="11"/>
      <c r="C48" s="20"/>
      <c r="D48" s="21"/>
      <c r="E48" s="20"/>
    </row>
    <row r="49" spans="1:5" ht="63" x14ac:dyDescent="0.25">
      <c r="A49" s="17"/>
      <c r="B49" s="11" t="s">
        <v>119</v>
      </c>
      <c r="C49" s="20"/>
      <c r="D49" s="21"/>
      <c r="E49" s="20"/>
    </row>
    <row r="50" spans="1:5" ht="31.5" x14ac:dyDescent="0.25">
      <c r="A50" s="17"/>
      <c r="B50" s="11" t="s">
        <v>116</v>
      </c>
      <c r="C50" s="20"/>
      <c r="D50" s="21"/>
      <c r="E50" s="20"/>
    </row>
    <row r="51" spans="1:5" ht="15.75" x14ac:dyDescent="0.25">
      <c r="A51" s="17"/>
      <c r="B51" s="11" t="s">
        <v>117</v>
      </c>
      <c r="C51" s="20">
        <v>2171.38</v>
      </c>
      <c r="D51" s="21">
        <v>1.593</v>
      </c>
      <c r="E51" s="20">
        <v>508</v>
      </c>
    </row>
    <row r="52" spans="1:5" ht="15.75" x14ac:dyDescent="0.25">
      <c r="A52" s="17"/>
      <c r="B52" s="11" t="s">
        <v>109</v>
      </c>
      <c r="C52" s="20">
        <v>422.39</v>
      </c>
      <c r="D52" s="21">
        <v>0.27400000000000002</v>
      </c>
      <c r="E52" s="20">
        <v>100</v>
      </c>
    </row>
    <row r="53" spans="1:5" ht="63" x14ac:dyDescent="0.25">
      <c r="A53" s="17"/>
      <c r="B53" s="11" t="s">
        <v>131</v>
      </c>
      <c r="C53" s="20"/>
      <c r="D53" s="21"/>
      <c r="E53" s="20"/>
    </row>
    <row r="54" spans="1:5" ht="31.5" x14ac:dyDescent="0.25">
      <c r="A54" s="17"/>
      <c r="B54" s="11" t="s">
        <v>116</v>
      </c>
      <c r="C54" s="20"/>
      <c r="D54" s="21"/>
      <c r="E54" s="20"/>
    </row>
    <row r="55" spans="1:5" ht="15.75" x14ac:dyDescent="0.25">
      <c r="A55" s="17"/>
      <c r="B55" s="11" t="s">
        <v>117</v>
      </c>
      <c r="C55" s="20">
        <v>366.96</v>
      </c>
      <c r="D55" s="21">
        <v>0.13300000000000001</v>
      </c>
      <c r="E55" s="20">
        <v>280</v>
      </c>
    </row>
    <row r="56" spans="1:5" ht="15.75" x14ac:dyDescent="0.25">
      <c r="A56" s="17"/>
      <c r="B56" s="11" t="s">
        <v>109</v>
      </c>
      <c r="C56" s="20">
        <v>325.51</v>
      </c>
      <c r="D56" s="21">
        <v>4.4999999999999998E-2</v>
      </c>
      <c r="E56" s="20">
        <v>400</v>
      </c>
    </row>
    <row r="57" spans="1:5" ht="78.75" x14ac:dyDescent="0.25">
      <c r="A57" s="17"/>
      <c r="B57" s="11" t="s">
        <v>142</v>
      </c>
      <c r="C57" s="20"/>
      <c r="D57" s="21"/>
      <c r="E57" s="20"/>
    </row>
    <row r="58" spans="1:5" ht="31.5" x14ac:dyDescent="0.25">
      <c r="A58" s="17"/>
      <c r="B58" s="11" t="s">
        <v>116</v>
      </c>
      <c r="C58" s="20"/>
      <c r="D58" s="21"/>
      <c r="E58" s="20"/>
    </row>
    <row r="59" spans="1:5" ht="15.75" x14ac:dyDescent="0.25">
      <c r="A59" s="17"/>
      <c r="B59" s="11" t="s">
        <v>117</v>
      </c>
      <c r="C59" s="20">
        <v>300</v>
      </c>
      <c r="D59" s="21">
        <v>0.13200000000000001</v>
      </c>
      <c r="E59" s="20">
        <v>150</v>
      </c>
    </row>
    <row r="60" spans="1:5" ht="15.75" x14ac:dyDescent="0.25">
      <c r="A60" s="17"/>
      <c r="B60" s="11" t="s">
        <v>109</v>
      </c>
      <c r="C60" s="20">
        <v>2584.98</v>
      </c>
      <c r="D60" s="21">
        <v>1.264</v>
      </c>
      <c r="E60" s="20">
        <v>680</v>
      </c>
    </row>
    <row r="61" spans="1:5" ht="78.75" x14ac:dyDescent="0.25">
      <c r="A61" s="17"/>
      <c r="B61" s="11" t="s">
        <v>143</v>
      </c>
      <c r="C61" s="20"/>
      <c r="D61" s="21"/>
      <c r="E61" s="20"/>
    </row>
    <row r="62" spans="1:5" ht="31.5" x14ac:dyDescent="0.25">
      <c r="A62" s="17"/>
      <c r="B62" s="11" t="s">
        <v>116</v>
      </c>
      <c r="C62" s="20"/>
      <c r="D62" s="21"/>
      <c r="E62" s="20"/>
    </row>
    <row r="63" spans="1:5" ht="15.75" x14ac:dyDescent="0.25">
      <c r="A63" s="17"/>
      <c r="B63" s="11" t="s">
        <v>117</v>
      </c>
      <c r="C63" s="20">
        <v>1718.38</v>
      </c>
      <c r="D63" s="21">
        <v>0.501</v>
      </c>
      <c r="E63" s="20">
        <v>410</v>
      </c>
    </row>
    <row r="64" spans="1:5" x14ac:dyDescent="0.25">
      <c r="A64" s="17"/>
      <c r="B64" s="17" t="s">
        <v>109</v>
      </c>
      <c r="C64" s="105">
        <v>155.80000000000001</v>
      </c>
      <c r="D64" s="105">
        <v>0.16200000000000001</v>
      </c>
      <c r="E64" s="105">
        <v>70</v>
      </c>
    </row>
  </sheetData>
  <mergeCells count="2">
    <mergeCell ref="A8:E8"/>
    <mergeCell ref="A10:B10"/>
  </mergeCells>
  <phoneticPr fontId="18" type="noConversion"/>
  <printOptions horizontalCentered="1"/>
  <pageMargins left="0.39370078740157483" right="0.39370078740157483" top="0.39370078740157483" bottom="0.39370078740157483" header="0" footer="0"/>
  <pageSetup paperSize="9" scale="4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95731-D387-422E-915B-0573FE0F7004}">
  <sheetPr>
    <pageSetUpPr fitToPage="1"/>
  </sheetPr>
  <dimension ref="A1:E43"/>
  <sheetViews>
    <sheetView topLeftCell="A37" zoomScaleNormal="100" zoomScaleSheetLayoutView="100" workbookViewId="0">
      <selection activeCell="J48" sqref="J48"/>
    </sheetView>
  </sheetViews>
  <sheetFormatPr defaultRowHeight="15" x14ac:dyDescent="0.25"/>
  <cols>
    <col min="1" max="1" width="5.85546875" style="14" customWidth="1"/>
    <col min="2" max="2" width="35.28515625" style="14" customWidth="1"/>
    <col min="3" max="3" width="28.42578125" style="14" customWidth="1"/>
    <col min="4" max="4" width="26" style="14" customWidth="1"/>
    <col min="5" max="5" width="28.28515625" style="14" customWidth="1"/>
    <col min="6" max="256" width="9.140625" style="14"/>
    <col min="257" max="257" width="5.85546875" style="14" customWidth="1"/>
    <col min="258" max="258" width="35.28515625" style="14" customWidth="1"/>
    <col min="259" max="259" width="28.42578125" style="14" customWidth="1"/>
    <col min="260" max="260" width="26" style="14" customWidth="1"/>
    <col min="261" max="261" width="28.28515625" style="14" customWidth="1"/>
    <col min="262" max="512" width="9.140625" style="14"/>
    <col min="513" max="513" width="5.85546875" style="14" customWidth="1"/>
    <col min="514" max="514" width="35.28515625" style="14" customWidth="1"/>
    <col min="515" max="515" width="28.42578125" style="14" customWidth="1"/>
    <col min="516" max="516" width="26" style="14" customWidth="1"/>
    <col min="517" max="517" width="28.28515625" style="14" customWidth="1"/>
    <col min="518" max="768" width="9.140625" style="14"/>
    <col min="769" max="769" width="5.85546875" style="14" customWidth="1"/>
    <col min="770" max="770" width="35.28515625" style="14" customWidth="1"/>
    <col min="771" max="771" width="28.42578125" style="14" customWidth="1"/>
    <col min="772" max="772" width="26" style="14" customWidth="1"/>
    <col min="773" max="773" width="28.28515625" style="14" customWidth="1"/>
    <col min="774" max="1024" width="9.140625" style="14"/>
    <col min="1025" max="1025" width="5.85546875" style="14" customWidth="1"/>
    <col min="1026" max="1026" width="35.28515625" style="14" customWidth="1"/>
    <col min="1027" max="1027" width="28.42578125" style="14" customWidth="1"/>
    <col min="1028" max="1028" width="26" style="14" customWidth="1"/>
    <col min="1029" max="1029" width="28.28515625" style="14" customWidth="1"/>
    <col min="1030" max="1280" width="9.140625" style="14"/>
    <col min="1281" max="1281" width="5.85546875" style="14" customWidth="1"/>
    <col min="1282" max="1282" width="35.28515625" style="14" customWidth="1"/>
    <col min="1283" max="1283" width="28.42578125" style="14" customWidth="1"/>
    <col min="1284" max="1284" width="26" style="14" customWidth="1"/>
    <col min="1285" max="1285" width="28.28515625" style="14" customWidth="1"/>
    <col min="1286" max="1536" width="9.140625" style="14"/>
    <col min="1537" max="1537" width="5.85546875" style="14" customWidth="1"/>
    <col min="1538" max="1538" width="35.28515625" style="14" customWidth="1"/>
    <col min="1539" max="1539" width="28.42578125" style="14" customWidth="1"/>
    <col min="1540" max="1540" width="26" style="14" customWidth="1"/>
    <col min="1541" max="1541" width="28.28515625" style="14" customWidth="1"/>
    <col min="1542" max="1792" width="9.140625" style="14"/>
    <col min="1793" max="1793" width="5.85546875" style="14" customWidth="1"/>
    <col min="1794" max="1794" width="35.28515625" style="14" customWidth="1"/>
    <col min="1795" max="1795" width="28.42578125" style="14" customWidth="1"/>
    <col min="1796" max="1796" width="26" style="14" customWidth="1"/>
    <col min="1797" max="1797" width="28.28515625" style="14" customWidth="1"/>
    <col min="1798" max="2048" width="9.140625" style="14"/>
    <col min="2049" max="2049" width="5.85546875" style="14" customWidth="1"/>
    <col min="2050" max="2050" width="35.28515625" style="14" customWidth="1"/>
    <col min="2051" max="2051" width="28.42578125" style="14" customWidth="1"/>
    <col min="2052" max="2052" width="26" style="14" customWidth="1"/>
    <col min="2053" max="2053" width="28.28515625" style="14" customWidth="1"/>
    <col min="2054" max="2304" width="9.140625" style="14"/>
    <col min="2305" max="2305" width="5.85546875" style="14" customWidth="1"/>
    <col min="2306" max="2306" width="35.28515625" style="14" customWidth="1"/>
    <col min="2307" max="2307" width="28.42578125" style="14" customWidth="1"/>
    <col min="2308" max="2308" width="26" style="14" customWidth="1"/>
    <col min="2309" max="2309" width="28.28515625" style="14" customWidth="1"/>
    <col min="2310" max="2560" width="9.140625" style="14"/>
    <col min="2561" max="2561" width="5.85546875" style="14" customWidth="1"/>
    <col min="2562" max="2562" width="35.28515625" style="14" customWidth="1"/>
    <col min="2563" max="2563" width="28.42578125" style="14" customWidth="1"/>
    <col min="2564" max="2564" width="26" style="14" customWidth="1"/>
    <col min="2565" max="2565" width="28.28515625" style="14" customWidth="1"/>
    <col min="2566" max="2816" width="9.140625" style="14"/>
    <col min="2817" max="2817" width="5.85546875" style="14" customWidth="1"/>
    <col min="2818" max="2818" width="35.28515625" style="14" customWidth="1"/>
    <col min="2819" max="2819" width="28.42578125" style="14" customWidth="1"/>
    <col min="2820" max="2820" width="26" style="14" customWidth="1"/>
    <col min="2821" max="2821" width="28.28515625" style="14" customWidth="1"/>
    <col min="2822" max="3072" width="9.140625" style="14"/>
    <col min="3073" max="3073" width="5.85546875" style="14" customWidth="1"/>
    <col min="3074" max="3074" width="35.28515625" style="14" customWidth="1"/>
    <col min="3075" max="3075" width="28.42578125" style="14" customWidth="1"/>
    <col min="3076" max="3076" width="26" style="14" customWidth="1"/>
    <col min="3077" max="3077" width="28.28515625" style="14" customWidth="1"/>
    <col min="3078" max="3328" width="9.140625" style="14"/>
    <col min="3329" max="3329" width="5.85546875" style="14" customWidth="1"/>
    <col min="3330" max="3330" width="35.28515625" style="14" customWidth="1"/>
    <col min="3331" max="3331" width="28.42578125" style="14" customWidth="1"/>
    <col min="3332" max="3332" width="26" style="14" customWidth="1"/>
    <col min="3333" max="3333" width="28.28515625" style="14" customWidth="1"/>
    <col min="3334" max="3584" width="9.140625" style="14"/>
    <col min="3585" max="3585" width="5.85546875" style="14" customWidth="1"/>
    <col min="3586" max="3586" width="35.28515625" style="14" customWidth="1"/>
    <col min="3587" max="3587" width="28.42578125" style="14" customWidth="1"/>
    <col min="3588" max="3588" width="26" style="14" customWidth="1"/>
    <col min="3589" max="3589" width="28.28515625" style="14" customWidth="1"/>
    <col min="3590" max="3840" width="9.140625" style="14"/>
    <col min="3841" max="3841" width="5.85546875" style="14" customWidth="1"/>
    <col min="3842" max="3842" width="35.28515625" style="14" customWidth="1"/>
    <col min="3843" max="3843" width="28.42578125" style="14" customWidth="1"/>
    <col min="3844" max="3844" width="26" style="14" customWidth="1"/>
    <col min="3845" max="3845" width="28.28515625" style="14" customWidth="1"/>
    <col min="3846" max="4096" width="9.140625" style="14"/>
    <col min="4097" max="4097" width="5.85546875" style="14" customWidth="1"/>
    <col min="4098" max="4098" width="35.28515625" style="14" customWidth="1"/>
    <col min="4099" max="4099" width="28.42578125" style="14" customWidth="1"/>
    <col min="4100" max="4100" width="26" style="14" customWidth="1"/>
    <col min="4101" max="4101" width="28.28515625" style="14" customWidth="1"/>
    <col min="4102" max="4352" width="9.140625" style="14"/>
    <col min="4353" max="4353" width="5.85546875" style="14" customWidth="1"/>
    <col min="4354" max="4354" width="35.28515625" style="14" customWidth="1"/>
    <col min="4355" max="4355" width="28.42578125" style="14" customWidth="1"/>
    <col min="4356" max="4356" width="26" style="14" customWidth="1"/>
    <col min="4357" max="4357" width="28.28515625" style="14" customWidth="1"/>
    <col min="4358" max="4608" width="9.140625" style="14"/>
    <col min="4609" max="4609" width="5.85546875" style="14" customWidth="1"/>
    <col min="4610" max="4610" width="35.28515625" style="14" customWidth="1"/>
    <col min="4611" max="4611" width="28.42578125" style="14" customWidth="1"/>
    <col min="4612" max="4612" width="26" style="14" customWidth="1"/>
    <col min="4613" max="4613" width="28.28515625" style="14" customWidth="1"/>
    <col min="4614" max="4864" width="9.140625" style="14"/>
    <col min="4865" max="4865" width="5.85546875" style="14" customWidth="1"/>
    <col min="4866" max="4866" width="35.28515625" style="14" customWidth="1"/>
    <col min="4867" max="4867" width="28.42578125" style="14" customWidth="1"/>
    <col min="4868" max="4868" width="26" style="14" customWidth="1"/>
    <col min="4869" max="4869" width="28.28515625" style="14" customWidth="1"/>
    <col min="4870" max="5120" width="9.140625" style="14"/>
    <col min="5121" max="5121" width="5.85546875" style="14" customWidth="1"/>
    <col min="5122" max="5122" width="35.28515625" style="14" customWidth="1"/>
    <col min="5123" max="5123" width="28.42578125" style="14" customWidth="1"/>
    <col min="5124" max="5124" width="26" style="14" customWidth="1"/>
    <col min="5125" max="5125" width="28.28515625" style="14" customWidth="1"/>
    <col min="5126" max="5376" width="9.140625" style="14"/>
    <col min="5377" max="5377" width="5.85546875" style="14" customWidth="1"/>
    <col min="5378" max="5378" width="35.28515625" style="14" customWidth="1"/>
    <col min="5379" max="5379" width="28.42578125" style="14" customWidth="1"/>
    <col min="5380" max="5380" width="26" style="14" customWidth="1"/>
    <col min="5381" max="5381" width="28.28515625" style="14" customWidth="1"/>
    <col min="5382" max="5632" width="9.140625" style="14"/>
    <col min="5633" max="5633" width="5.85546875" style="14" customWidth="1"/>
    <col min="5634" max="5634" width="35.28515625" style="14" customWidth="1"/>
    <col min="5635" max="5635" width="28.42578125" style="14" customWidth="1"/>
    <col min="5636" max="5636" width="26" style="14" customWidth="1"/>
    <col min="5637" max="5637" width="28.28515625" style="14" customWidth="1"/>
    <col min="5638" max="5888" width="9.140625" style="14"/>
    <col min="5889" max="5889" width="5.85546875" style="14" customWidth="1"/>
    <col min="5890" max="5890" width="35.28515625" style="14" customWidth="1"/>
    <col min="5891" max="5891" width="28.42578125" style="14" customWidth="1"/>
    <col min="5892" max="5892" width="26" style="14" customWidth="1"/>
    <col min="5893" max="5893" width="28.28515625" style="14" customWidth="1"/>
    <col min="5894" max="6144" width="9.140625" style="14"/>
    <col min="6145" max="6145" width="5.85546875" style="14" customWidth="1"/>
    <col min="6146" max="6146" width="35.28515625" style="14" customWidth="1"/>
    <col min="6147" max="6147" width="28.42578125" style="14" customWidth="1"/>
    <col min="6148" max="6148" width="26" style="14" customWidth="1"/>
    <col min="6149" max="6149" width="28.28515625" style="14" customWidth="1"/>
    <col min="6150" max="6400" width="9.140625" style="14"/>
    <col min="6401" max="6401" width="5.85546875" style="14" customWidth="1"/>
    <col min="6402" max="6402" width="35.28515625" style="14" customWidth="1"/>
    <col min="6403" max="6403" width="28.42578125" style="14" customWidth="1"/>
    <col min="6404" max="6404" width="26" style="14" customWidth="1"/>
    <col min="6405" max="6405" width="28.28515625" style="14" customWidth="1"/>
    <col min="6406" max="6656" width="9.140625" style="14"/>
    <col min="6657" max="6657" width="5.85546875" style="14" customWidth="1"/>
    <col min="6658" max="6658" width="35.28515625" style="14" customWidth="1"/>
    <col min="6659" max="6659" width="28.42578125" style="14" customWidth="1"/>
    <col min="6660" max="6660" width="26" style="14" customWidth="1"/>
    <col min="6661" max="6661" width="28.28515625" style="14" customWidth="1"/>
    <col min="6662" max="6912" width="9.140625" style="14"/>
    <col min="6913" max="6913" width="5.85546875" style="14" customWidth="1"/>
    <col min="6914" max="6914" width="35.28515625" style="14" customWidth="1"/>
    <col min="6915" max="6915" width="28.42578125" style="14" customWidth="1"/>
    <col min="6916" max="6916" width="26" style="14" customWidth="1"/>
    <col min="6917" max="6917" width="28.28515625" style="14" customWidth="1"/>
    <col min="6918" max="7168" width="9.140625" style="14"/>
    <col min="7169" max="7169" width="5.85546875" style="14" customWidth="1"/>
    <col min="7170" max="7170" width="35.28515625" style="14" customWidth="1"/>
    <col min="7171" max="7171" width="28.42578125" style="14" customWidth="1"/>
    <col min="7172" max="7172" width="26" style="14" customWidth="1"/>
    <col min="7173" max="7173" width="28.28515625" style="14" customWidth="1"/>
    <col min="7174" max="7424" width="9.140625" style="14"/>
    <col min="7425" max="7425" width="5.85546875" style="14" customWidth="1"/>
    <col min="7426" max="7426" width="35.28515625" style="14" customWidth="1"/>
    <col min="7427" max="7427" width="28.42578125" style="14" customWidth="1"/>
    <col min="7428" max="7428" width="26" style="14" customWidth="1"/>
    <col min="7429" max="7429" width="28.28515625" style="14" customWidth="1"/>
    <col min="7430" max="7680" width="9.140625" style="14"/>
    <col min="7681" max="7681" width="5.85546875" style="14" customWidth="1"/>
    <col min="7682" max="7682" width="35.28515625" style="14" customWidth="1"/>
    <col min="7683" max="7683" width="28.42578125" style="14" customWidth="1"/>
    <col min="7684" max="7684" width="26" style="14" customWidth="1"/>
    <col min="7685" max="7685" width="28.28515625" style="14" customWidth="1"/>
    <col min="7686" max="7936" width="9.140625" style="14"/>
    <col min="7937" max="7937" width="5.85546875" style="14" customWidth="1"/>
    <col min="7938" max="7938" width="35.28515625" style="14" customWidth="1"/>
    <col min="7939" max="7939" width="28.42578125" style="14" customWidth="1"/>
    <col min="7940" max="7940" width="26" style="14" customWidth="1"/>
    <col min="7941" max="7941" width="28.28515625" style="14" customWidth="1"/>
    <col min="7942" max="8192" width="9.140625" style="14"/>
    <col min="8193" max="8193" width="5.85546875" style="14" customWidth="1"/>
    <col min="8194" max="8194" width="35.28515625" style="14" customWidth="1"/>
    <col min="8195" max="8195" width="28.42578125" style="14" customWidth="1"/>
    <col min="8196" max="8196" width="26" style="14" customWidth="1"/>
    <col min="8197" max="8197" width="28.28515625" style="14" customWidth="1"/>
    <col min="8198" max="8448" width="9.140625" style="14"/>
    <col min="8449" max="8449" width="5.85546875" style="14" customWidth="1"/>
    <col min="8450" max="8450" width="35.28515625" style="14" customWidth="1"/>
    <col min="8451" max="8451" width="28.42578125" style="14" customWidth="1"/>
    <col min="8452" max="8452" width="26" style="14" customWidth="1"/>
    <col min="8453" max="8453" width="28.28515625" style="14" customWidth="1"/>
    <col min="8454" max="8704" width="9.140625" style="14"/>
    <col min="8705" max="8705" width="5.85546875" style="14" customWidth="1"/>
    <col min="8706" max="8706" width="35.28515625" style="14" customWidth="1"/>
    <col min="8707" max="8707" width="28.42578125" style="14" customWidth="1"/>
    <col min="8708" max="8708" width="26" style="14" customWidth="1"/>
    <col min="8709" max="8709" width="28.28515625" style="14" customWidth="1"/>
    <col min="8710" max="8960" width="9.140625" style="14"/>
    <col min="8961" max="8961" width="5.85546875" style="14" customWidth="1"/>
    <col min="8962" max="8962" width="35.28515625" style="14" customWidth="1"/>
    <col min="8963" max="8963" width="28.42578125" style="14" customWidth="1"/>
    <col min="8964" max="8964" width="26" style="14" customWidth="1"/>
    <col min="8965" max="8965" width="28.28515625" style="14" customWidth="1"/>
    <col min="8966" max="9216" width="9.140625" style="14"/>
    <col min="9217" max="9217" width="5.85546875" style="14" customWidth="1"/>
    <col min="9218" max="9218" width="35.28515625" style="14" customWidth="1"/>
    <col min="9219" max="9219" width="28.42578125" style="14" customWidth="1"/>
    <col min="9220" max="9220" width="26" style="14" customWidth="1"/>
    <col min="9221" max="9221" width="28.28515625" style="14" customWidth="1"/>
    <col min="9222" max="9472" width="9.140625" style="14"/>
    <col min="9473" max="9473" width="5.85546875" style="14" customWidth="1"/>
    <col min="9474" max="9474" width="35.28515625" style="14" customWidth="1"/>
    <col min="9475" max="9475" width="28.42578125" style="14" customWidth="1"/>
    <col min="9476" max="9476" width="26" style="14" customWidth="1"/>
    <col min="9477" max="9477" width="28.28515625" style="14" customWidth="1"/>
    <col min="9478" max="9728" width="9.140625" style="14"/>
    <col min="9729" max="9729" width="5.85546875" style="14" customWidth="1"/>
    <col min="9730" max="9730" width="35.28515625" style="14" customWidth="1"/>
    <col min="9731" max="9731" width="28.42578125" style="14" customWidth="1"/>
    <col min="9732" max="9732" width="26" style="14" customWidth="1"/>
    <col min="9733" max="9733" width="28.28515625" style="14" customWidth="1"/>
    <col min="9734" max="9984" width="9.140625" style="14"/>
    <col min="9985" max="9985" width="5.85546875" style="14" customWidth="1"/>
    <col min="9986" max="9986" width="35.28515625" style="14" customWidth="1"/>
    <col min="9987" max="9987" width="28.42578125" style="14" customWidth="1"/>
    <col min="9988" max="9988" width="26" style="14" customWidth="1"/>
    <col min="9989" max="9989" width="28.28515625" style="14" customWidth="1"/>
    <col min="9990" max="10240" width="9.140625" style="14"/>
    <col min="10241" max="10241" width="5.85546875" style="14" customWidth="1"/>
    <col min="10242" max="10242" width="35.28515625" style="14" customWidth="1"/>
    <col min="10243" max="10243" width="28.42578125" style="14" customWidth="1"/>
    <col min="10244" max="10244" width="26" style="14" customWidth="1"/>
    <col min="10245" max="10245" width="28.28515625" style="14" customWidth="1"/>
    <col min="10246" max="10496" width="9.140625" style="14"/>
    <col min="10497" max="10497" width="5.85546875" style="14" customWidth="1"/>
    <col min="10498" max="10498" width="35.28515625" style="14" customWidth="1"/>
    <col min="10499" max="10499" width="28.42578125" style="14" customWidth="1"/>
    <col min="10500" max="10500" width="26" style="14" customWidth="1"/>
    <col min="10501" max="10501" width="28.28515625" style="14" customWidth="1"/>
    <col min="10502" max="10752" width="9.140625" style="14"/>
    <col min="10753" max="10753" width="5.85546875" style="14" customWidth="1"/>
    <col min="10754" max="10754" width="35.28515625" style="14" customWidth="1"/>
    <col min="10755" max="10755" width="28.42578125" style="14" customWidth="1"/>
    <col min="10756" max="10756" width="26" style="14" customWidth="1"/>
    <col min="10757" max="10757" width="28.28515625" style="14" customWidth="1"/>
    <col min="10758" max="11008" width="9.140625" style="14"/>
    <col min="11009" max="11009" width="5.85546875" style="14" customWidth="1"/>
    <col min="11010" max="11010" width="35.28515625" style="14" customWidth="1"/>
    <col min="11011" max="11011" width="28.42578125" style="14" customWidth="1"/>
    <col min="11012" max="11012" width="26" style="14" customWidth="1"/>
    <col min="11013" max="11013" width="28.28515625" style="14" customWidth="1"/>
    <col min="11014" max="11264" width="9.140625" style="14"/>
    <col min="11265" max="11265" width="5.85546875" style="14" customWidth="1"/>
    <col min="11266" max="11266" width="35.28515625" style="14" customWidth="1"/>
    <col min="11267" max="11267" width="28.42578125" style="14" customWidth="1"/>
    <col min="11268" max="11268" width="26" style="14" customWidth="1"/>
    <col min="11269" max="11269" width="28.28515625" style="14" customWidth="1"/>
    <col min="11270" max="11520" width="9.140625" style="14"/>
    <col min="11521" max="11521" width="5.85546875" style="14" customWidth="1"/>
    <col min="11522" max="11522" width="35.28515625" style="14" customWidth="1"/>
    <col min="11523" max="11523" width="28.42578125" style="14" customWidth="1"/>
    <col min="11524" max="11524" width="26" style="14" customWidth="1"/>
    <col min="11525" max="11525" width="28.28515625" style="14" customWidth="1"/>
    <col min="11526" max="11776" width="9.140625" style="14"/>
    <col min="11777" max="11777" width="5.85546875" style="14" customWidth="1"/>
    <col min="11778" max="11778" width="35.28515625" style="14" customWidth="1"/>
    <col min="11779" max="11779" width="28.42578125" style="14" customWidth="1"/>
    <col min="11780" max="11780" width="26" style="14" customWidth="1"/>
    <col min="11781" max="11781" width="28.28515625" style="14" customWidth="1"/>
    <col min="11782" max="12032" width="9.140625" style="14"/>
    <col min="12033" max="12033" width="5.85546875" style="14" customWidth="1"/>
    <col min="12034" max="12034" width="35.28515625" style="14" customWidth="1"/>
    <col min="12035" max="12035" width="28.42578125" style="14" customWidth="1"/>
    <col min="12036" max="12036" width="26" style="14" customWidth="1"/>
    <col min="12037" max="12037" width="28.28515625" style="14" customWidth="1"/>
    <col min="12038" max="12288" width="9.140625" style="14"/>
    <col min="12289" max="12289" width="5.85546875" style="14" customWidth="1"/>
    <col min="12290" max="12290" width="35.28515625" style="14" customWidth="1"/>
    <col min="12291" max="12291" width="28.42578125" style="14" customWidth="1"/>
    <col min="12292" max="12292" width="26" style="14" customWidth="1"/>
    <col min="12293" max="12293" width="28.28515625" style="14" customWidth="1"/>
    <col min="12294" max="12544" width="9.140625" style="14"/>
    <col min="12545" max="12545" width="5.85546875" style="14" customWidth="1"/>
    <col min="12546" max="12546" width="35.28515625" style="14" customWidth="1"/>
    <col min="12547" max="12547" width="28.42578125" style="14" customWidth="1"/>
    <col min="12548" max="12548" width="26" style="14" customWidth="1"/>
    <col min="12549" max="12549" width="28.28515625" style="14" customWidth="1"/>
    <col min="12550" max="12800" width="9.140625" style="14"/>
    <col min="12801" max="12801" width="5.85546875" style="14" customWidth="1"/>
    <col min="12802" max="12802" width="35.28515625" style="14" customWidth="1"/>
    <col min="12803" max="12803" width="28.42578125" style="14" customWidth="1"/>
    <col min="12804" max="12804" width="26" style="14" customWidth="1"/>
    <col min="12805" max="12805" width="28.28515625" style="14" customWidth="1"/>
    <col min="12806" max="13056" width="9.140625" style="14"/>
    <col min="13057" max="13057" width="5.85546875" style="14" customWidth="1"/>
    <col min="13058" max="13058" width="35.28515625" style="14" customWidth="1"/>
    <col min="13059" max="13059" width="28.42578125" style="14" customWidth="1"/>
    <col min="13060" max="13060" width="26" style="14" customWidth="1"/>
    <col min="13061" max="13061" width="28.28515625" style="14" customWidth="1"/>
    <col min="13062" max="13312" width="9.140625" style="14"/>
    <col min="13313" max="13313" width="5.85546875" style="14" customWidth="1"/>
    <col min="13314" max="13314" width="35.28515625" style="14" customWidth="1"/>
    <col min="13315" max="13315" width="28.42578125" style="14" customWidth="1"/>
    <col min="13316" max="13316" width="26" style="14" customWidth="1"/>
    <col min="13317" max="13317" width="28.28515625" style="14" customWidth="1"/>
    <col min="13318" max="13568" width="9.140625" style="14"/>
    <col min="13569" max="13569" width="5.85546875" style="14" customWidth="1"/>
    <col min="13570" max="13570" width="35.28515625" style="14" customWidth="1"/>
    <col min="13571" max="13571" width="28.42578125" style="14" customWidth="1"/>
    <col min="13572" max="13572" width="26" style="14" customWidth="1"/>
    <col min="13573" max="13573" width="28.28515625" style="14" customWidth="1"/>
    <col min="13574" max="13824" width="9.140625" style="14"/>
    <col min="13825" max="13825" width="5.85546875" style="14" customWidth="1"/>
    <col min="13826" max="13826" width="35.28515625" style="14" customWidth="1"/>
    <col min="13827" max="13827" width="28.42578125" style="14" customWidth="1"/>
    <col min="13828" max="13828" width="26" style="14" customWidth="1"/>
    <col min="13829" max="13829" width="28.28515625" style="14" customWidth="1"/>
    <col min="13830" max="14080" width="9.140625" style="14"/>
    <col min="14081" max="14081" width="5.85546875" style="14" customWidth="1"/>
    <col min="14082" max="14082" width="35.28515625" style="14" customWidth="1"/>
    <col min="14083" max="14083" width="28.42578125" style="14" customWidth="1"/>
    <col min="14084" max="14084" width="26" style="14" customWidth="1"/>
    <col min="14085" max="14085" width="28.28515625" style="14" customWidth="1"/>
    <col min="14086" max="14336" width="9.140625" style="14"/>
    <col min="14337" max="14337" width="5.85546875" style="14" customWidth="1"/>
    <col min="14338" max="14338" width="35.28515625" style="14" customWidth="1"/>
    <col min="14339" max="14339" width="28.42578125" style="14" customWidth="1"/>
    <col min="14340" max="14340" width="26" style="14" customWidth="1"/>
    <col min="14341" max="14341" width="28.28515625" style="14" customWidth="1"/>
    <col min="14342" max="14592" width="9.140625" style="14"/>
    <col min="14593" max="14593" width="5.85546875" style="14" customWidth="1"/>
    <col min="14594" max="14594" width="35.28515625" style="14" customWidth="1"/>
    <col min="14595" max="14595" width="28.42578125" style="14" customWidth="1"/>
    <col min="14596" max="14596" width="26" style="14" customWidth="1"/>
    <col min="14597" max="14597" width="28.28515625" style="14" customWidth="1"/>
    <col min="14598" max="14848" width="9.140625" style="14"/>
    <col min="14849" max="14849" width="5.85546875" style="14" customWidth="1"/>
    <col min="14850" max="14850" width="35.28515625" style="14" customWidth="1"/>
    <col min="14851" max="14851" width="28.42578125" style="14" customWidth="1"/>
    <col min="14852" max="14852" width="26" style="14" customWidth="1"/>
    <col min="14853" max="14853" width="28.28515625" style="14" customWidth="1"/>
    <col min="14854" max="15104" width="9.140625" style="14"/>
    <col min="15105" max="15105" width="5.85546875" style="14" customWidth="1"/>
    <col min="15106" max="15106" width="35.28515625" style="14" customWidth="1"/>
    <col min="15107" max="15107" width="28.42578125" style="14" customWidth="1"/>
    <col min="15108" max="15108" width="26" style="14" customWidth="1"/>
    <col min="15109" max="15109" width="28.28515625" style="14" customWidth="1"/>
    <col min="15110" max="15360" width="9.140625" style="14"/>
    <col min="15361" max="15361" width="5.85546875" style="14" customWidth="1"/>
    <col min="15362" max="15362" width="35.28515625" style="14" customWidth="1"/>
    <col min="15363" max="15363" width="28.42578125" style="14" customWidth="1"/>
    <col min="15364" max="15364" width="26" style="14" customWidth="1"/>
    <col min="15365" max="15365" width="28.28515625" style="14" customWidth="1"/>
    <col min="15366" max="15616" width="9.140625" style="14"/>
    <col min="15617" max="15617" width="5.85546875" style="14" customWidth="1"/>
    <col min="15618" max="15618" width="35.28515625" style="14" customWidth="1"/>
    <col min="15619" max="15619" width="28.42578125" style="14" customWidth="1"/>
    <col min="15620" max="15620" width="26" style="14" customWidth="1"/>
    <col min="15621" max="15621" width="28.28515625" style="14" customWidth="1"/>
    <col min="15622" max="15872" width="9.140625" style="14"/>
    <col min="15873" max="15873" width="5.85546875" style="14" customWidth="1"/>
    <col min="15874" max="15874" width="35.28515625" style="14" customWidth="1"/>
    <col min="15875" max="15875" width="28.42578125" style="14" customWidth="1"/>
    <col min="15876" max="15876" width="26" style="14" customWidth="1"/>
    <col min="15877" max="15877" width="28.28515625" style="14" customWidth="1"/>
    <col min="15878" max="16128" width="9.140625" style="14"/>
    <col min="16129" max="16129" width="5.85546875" style="14" customWidth="1"/>
    <col min="16130" max="16130" width="35.28515625" style="14" customWidth="1"/>
    <col min="16131" max="16131" width="28.42578125" style="14" customWidth="1"/>
    <col min="16132" max="16132" width="26" style="14" customWidth="1"/>
    <col min="16133" max="16133" width="28.28515625" style="14" customWidth="1"/>
    <col min="16134" max="16384" width="9.140625" style="14"/>
  </cols>
  <sheetData>
    <row r="1" spans="1:5" s="8" customFormat="1" ht="15.75" x14ac:dyDescent="0.25">
      <c r="E1" s="8" t="s">
        <v>99</v>
      </c>
    </row>
    <row r="2" spans="1:5" s="8" customFormat="1" ht="15.75" x14ac:dyDescent="0.25">
      <c r="E2" s="8" t="s">
        <v>68</v>
      </c>
    </row>
    <row r="3" spans="1:5" s="8" customFormat="1" ht="15.75" x14ac:dyDescent="0.25">
      <c r="E3" s="8" t="s">
        <v>69</v>
      </c>
    </row>
    <row r="4" spans="1:5" s="8" customFormat="1" ht="15.75" x14ac:dyDescent="0.25">
      <c r="E4" s="8" t="s">
        <v>70</v>
      </c>
    </row>
    <row r="5" spans="1:5" s="8" customFormat="1" ht="15.75" x14ac:dyDescent="0.25"/>
    <row r="6" spans="1:5" s="8" customFormat="1" ht="15.75" x14ac:dyDescent="0.25"/>
    <row r="7" spans="1:5" s="8" customFormat="1" ht="15.75" x14ac:dyDescent="0.25"/>
    <row r="8" spans="1:5" s="8" customFormat="1" ht="32.25" customHeight="1" x14ac:dyDescent="0.25">
      <c r="A8" s="221" t="s">
        <v>122</v>
      </c>
      <c r="B8" s="222"/>
      <c r="C8" s="222"/>
      <c r="D8" s="222"/>
      <c r="E8" s="222"/>
    </row>
    <row r="9" spans="1:5" s="8" customFormat="1" ht="15.75" x14ac:dyDescent="0.25"/>
    <row r="10" spans="1:5" s="8" customFormat="1" ht="110.25" x14ac:dyDescent="0.25">
      <c r="A10" s="223" t="s">
        <v>84</v>
      </c>
      <c r="B10" s="224"/>
      <c r="C10" s="9" t="s">
        <v>101</v>
      </c>
      <c r="D10" s="9" t="s">
        <v>102</v>
      </c>
      <c r="E10" s="9" t="s">
        <v>103</v>
      </c>
    </row>
    <row r="11" spans="1:5" s="8" customFormat="1" ht="31.5" x14ac:dyDescent="0.25">
      <c r="A11" s="22">
        <v>1</v>
      </c>
      <c r="B11" s="11" t="s">
        <v>105</v>
      </c>
      <c r="C11" s="12"/>
      <c r="D11" s="15"/>
      <c r="E11" s="12"/>
    </row>
    <row r="12" spans="1:5" ht="15.75" x14ac:dyDescent="0.25">
      <c r="A12" s="22"/>
      <c r="B12" s="11" t="s">
        <v>112</v>
      </c>
      <c r="C12" s="12">
        <v>890.43</v>
      </c>
      <c r="D12" s="15">
        <v>0.51</v>
      </c>
      <c r="E12" s="12">
        <v>270</v>
      </c>
    </row>
    <row r="13" spans="1:5" ht="15.75" x14ac:dyDescent="0.25">
      <c r="A13" s="22"/>
      <c r="B13" s="11" t="s">
        <v>144</v>
      </c>
      <c r="C13" s="12">
        <v>75.03</v>
      </c>
      <c r="D13" s="15">
        <v>1.4999999999999999E-2</v>
      </c>
      <c r="E13" s="12">
        <v>190</v>
      </c>
    </row>
    <row r="14" spans="1:5" s="8" customFormat="1" ht="31.5" x14ac:dyDescent="0.25">
      <c r="A14" s="22"/>
      <c r="B14" s="11" t="s">
        <v>146</v>
      </c>
      <c r="C14" s="12"/>
      <c r="D14" s="15"/>
      <c r="E14" s="12"/>
    </row>
    <row r="15" spans="1:5" ht="15.75" x14ac:dyDescent="0.25">
      <c r="A15" s="22"/>
      <c r="B15" s="11" t="s">
        <v>144</v>
      </c>
      <c r="C15" s="12">
        <v>1602.74</v>
      </c>
      <c r="D15" s="15">
        <v>0.155</v>
      </c>
      <c r="E15" s="12">
        <v>217</v>
      </c>
    </row>
    <row r="16" spans="1:5" ht="63" x14ac:dyDescent="0.25">
      <c r="A16" s="17"/>
      <c r="B16" s="11" t="s">
        <v>150</v>
      </c>
      <c r="C16" s="20"/>
      <c r="D16" s="21"/>
      <c r="E16" s="20"/>
    </row>
    <row r="17" spans="1:5" ht="31.5" x14ac:dyDescent="0.25">
      <c r="A17" s="17"/>
      <c r="B17" s="26" t="s">
        <v>147</v>
      </c>
      <c r="C17" s="17"/>
      <c r="D17" s="17"/>
      <c r="E17" s="17"/>
    </row>
    <row r="18" spans="1:5" ht="15.75" x14ac:dyDescent="0.25">
      <c r="A18" s="17"/>
      <c r="B18" s="25" t="s">
        <v>109</v>
      </c>
      <c r="C18" s="28">
        <v>498.77</v>
      </c>
      <c r="D18" s="27">
        <v>9.5000000000000001E-2</v>
      </c>
      <c r="E18" s="28">
        <v>300</v>
      </c>
    </row>
    <row r="19" spans="1:5" ht="15.75" x14ac:dyDescent="0.25">
      <c r="A19" s="17"/>
      <c r="B19" s="25" t="s">
        <v>111</v>
      </c>
      <c r="C19" s="28">
        <v>5234.3</v>
      </c>
      <c r="D19" s="27">
        <v>2.2799999999999998</v>
      </c>
      <c r="E19" s="28">
        <v>872</v>
      </c>
    </row>
    <row r="20" spans="1:5" ht="15.75" x14ac:dyDescent="0.25">
      <c r="A20" s="17"/>
      <c r="B20" s="25" t="s">
        <v>112</v>
      </c>
      <c r="C20" s="28">
        <v>308.49</v>
      </c>
      <c r="D20" s="27">
        <v>9.5000000000000001E-2</v>
      </c>
      <c r="E20" s="28">
        <v>161</v>
      </c>
    </row>
    <row r="21" spans="1:5" ht="15.75" x14ac:dyDescent="0.25">
      <c r="A21" s="17"/>
      <c r="B21" s="25" t="s">
        <v>144</v>
      </c>
      <c r="C21" s="28">
        <v>1725.15</v>
      </c>
      <c r="D21" s="27">
        <v>0.77100000000000002</v>
      </c>
      <c r="E21" s="28">
        <v>217</v>
      </c>
    </row>
    <row r="22" spans="1:5" ht="15.75" x14ac:dyDescent="0.25">
      <c r="A22" s="17"/>
      <c r="B22" s="26" t="s">
        <v>148</v>
      </c>
      <c r="C22" s="28"/>
      <c r="D22" s="27"/>
      <c r="E22" s="28"/>
    </row>
    <row r="23" spans="1:5" ht="15.75" x14ac:dyDescent="0.25">
      <c r="A23" s="17"/>
      <c r="B23" s="11" t="s">
        <v>111</v>
      </c>
      <c r="C23" s="28">
        <v>788.35</v>
      </c>
      <c r="D23" s="27">
        <v>0.16</v>
      </c>
      <c r="E23" s="28">
        <v>440</v>
      </c>
    </row>
    <row r="24" spans="1:5" ht="78.75" x14ac:dyDescent="0.25">
      <c r="A24" s="17"/>
      <c r="B24" s="11" t="s">
        <v>149</v>
      </c>
      <c r="C24" s="20"/>
      <c r="D24" s="21"/>
      <c r="E24" s="20"/>
    </row>
    <row r="25" spans="1:5" ht="15.75" x14ac:dyDescent="0.25">
      <c r="A25" s="17"/>
      <c r="B25" s="11" t="s">
        <v>117</v>
      </c>
      <c r="C25" s="18">
        <v>2435.1999999999998</v>
      </c>
      <c r="D25" s="19">
        <v>3.18</v>
      </c>
      <c r="E25" s="18">
        <v>500</v>
      </c>
    </row>
    <row r="26" spans="1:5" ht="15.75" x14ac:dyDescent="0.25">
      <c r="A26" s="17"/>
      <c r="B26" s="11" t="s">
        <v>112</v>
      </c>
      <c r="C26" s="28">
        <v>170.98</v>
      </c>
      <c r="D26" s="27">
        <v>0.06</v>
      </c>
      <c r="E26" s="28">
        <v>2195</v>
      </c>
    </row>
    <row r="27" spans="1:5" ht="31.5" x14ac:dyDescent="0.25">
      <c r="A27" s="10">
        <v>2</v>
      </c>
      <c r="B27" s="11" t="s">
        <v>114</v>
      </c>
      <c r="C27" s="12"/>
      <c r="D27" s="15"/>
      <c r="E27" s="12"/>
    </row>
    <row r="28" spans="1:5" ht="63" x14ac:dyDescent="0.25">
      <c r="A28" s="84"/>
      <c r="B28" s="11" t="s">
        <v>115</v>
      </c>
      <c r="C28" s="12"/>
      <c r="D28" s="15"/>
      <c r="E28" s="12"/>
    </row>
    <row r="29" spans="1:5" ht="31.5" x14ac:dyDescent="0.25">
      <c r="A29" s="17"/>
      <c r="B29" s="11" t="s">
        <v>116</v>
      </c>
      <c r="C29" s="20"/>
      <c r="D29" s="21"/>
      <c r="E29" s="20"/>
    </row>
    <row r="30" spans="1:5" ht="15.75" x14ac:dyDescent="0.25">
      <c r="A30" s="17"/>
      <c r="B30" s="11" t="s">
        <v>111</v>
      </c>
      <c r="C30" s="18">
        <v>1826.2</v>
      </c>
      <c r="D30" s="19">
        <v>1.45</v>
      </c>
      <c r="E30" s="18">
        <v>556</v>
      </c>
    </row>
    <row r="31" spans="1:5" ht="15.75" x14ac:dyDescent="0.25">
      <c r="A31" s="17"/>
      <c r="B31" s="11" t="s">
        <v>112</v>
      </c>
      <c r="C31" s="18">
        <v>79.94</v>
      </c>
      <c r="D31" s="19">
        <v>2.8000000000000001E-2</v>
      </c>
      <c r="E31" s="18">
        <v>161</v>
      </c>
    </row>
    <row r="32" spans="1:5" ht="63" x14ac:dyDescent="0.25">
      <c r="A32" s="17"/>
      <c r="B32" s="11" t="s">
        <v>132</v>
      </c>
      <c r="C32" s="18"/>
      <c r="D32" s="19"/>
      <c r="E32" s="18"/>
    </row>
    <row r="33" spans="1:5" ht="31.5" x14ac:dyDescent="0.25">
      <c r="A33" s="17"/>
      <c r="B33" s="11" t="s">
        <v>116</v>
      </c>
      <c r="C33" s="18"/>
      <c r="D33" s="19"/>
      <c r="E33" s="18"/>
    </row>
    <row r="34" spans="1:5" ht="15.75" x14ac:dyDescent="0.25">
      <c r="A34" s="17"/>
      <c r="B34" s="11" t="s">
        <v>111</v>
      </c>
      <c r="C34" s="18">
        <v>6807.7</v>
      </c>
      <c r="D34" s="19">
        <v>5.1980000000000004</v>
      </c>
      <c r="E34" s="18">
        <v>1005</v>
      </c>
    </row>
    <row r="35" spans="1:5" ht="63" x14ac:dyDescent="0.25">
      <c r="A35" s="17"/>
      <c r="B35" s="11" t="s">
        <v>119</v>
      </c>
      <c r="C35" s="20"/>
      <c r="D35" s="21"/>
      <c r="E35" s="20"/>
    </row>
    <row r="36" spans="1:5" ht="31.5" x14ac:dyDescent="0.25">
      <c r="A36" s="17"/>
      <c r="B36" s="11" t="s">
        <v>116</v>
      </c>
      <c r="C36" s="20"/>
      <c r="D36" s="21"/>
      <c r="E36" s="20"/>
    </row>
    <row r="37" spans="1:5" ht="15.75" x14ac:dyDescent="0.25">
      <c r="A37" s="17"/>
      <c r="B37" s="11" t="s">
        <v>117</v>
      </c>
      <c r="C37" s="20">
        <v>561.38</v>
      </c>
      <c r="D37" s="21">
        <v>0.20799999999999999</v>
      </c>
      <c r="E37" s="20">
        <v>1140.25</v>
      </c>
    </row>
    <row r="38" spans="1:5" ht="78.75" x14ac:dyDescent="0.25">
      <c r="A38" s="17"/>
      <c r="B38" s="11" t="s">
        <v>142</v>
      </c>
      <c r="C38" s="20"/>
      <c r="D38" s="21"/>
      <c r="E38" s="20"/>
    </row>
    <row r="39" spans="1:5" ht="31.5" x14ac:dyDescent="0.25">
      <c r="A39" s="17"/>
      <c r="B39" s="11" t="s">
        <v>116</v>
      </c>
      <c r="C39" s="20"/>
      <c r="D39" s="21"/>
      <c r="E39" s="20"/>
    </row>
    <row r="40" spans="1:5" ht="15.75" x14ac:dyDescent="0.25">
      <c r="A40" s="17"/>
      <c r="B40" s="11" t="s">
        <v>111</v>
      </c>
      <c r="C40" s="20">
        <v>1606.73</v>
      </c>
      <c r="D40" s="21">
        <v>1.026</v>
      </c>
      <c r="E40" s="20">
        <v>2195</v>
      </c>
    </row>
    <row r="41" spans="1:5" ht="78.75" x14ac:dyDescent="0.25">
      <c r="A41" s="17"/>
      <c r="B41" s="11" t="s">
        <v>143</v>
      </c>
      <c r="C41" s="20"/>
      <c r="D41" s="21"/>
      <c r="E41" s="20"/>
    </row>
    <row r="42" spans="1:5" ht="31.5" x14ac:dyDescent="0.25">
      <c r="A42" s="17"/>
      <c r="B42" s="11" t="s">
        <v>116</v>
      </c>
      <c r="C42" s="20"/>
      <c r="D42" s="21"/>
      <c r="E42" s="20"/>
    </row>
    <row r="43" spans="1:5" ht="15.75" x14ac:dyDescent="0.25">
      <c r="A43" s="17"/>
      <c r="B43" s="11" t="s">
        <v>109</v>
      </c>
      <c r="C43" s="20">
        <v>150.6</v>
      </c>
      <c r="D43" s="21">
        <v>0.19800000000000001</v>
      </c>
      <c r="E43" s="20">
        <v>500</v>
      </c>
    </row>
  </sheetData>
  <mergeCells count="2">
    <mergeCell ref="A8:E8"/>
    <mergeCell ref="A10:B10"/>
  </mergeCells>
  <pageMargins left="0.75" right="0.75" top="1" bottom="1" header="0.5" footer="0.5"/>
  <pageSetup paperSize="9" scale="6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4F82A-893D-40C3-A9D3-7CE36CFAB1A9}">
  <dimension ref="A1:CB381"/>
  <sheetViews>
    <sheetView workbookViewId="0">
      <selection activeCell="CX36" sqref="CX36"/>
    </sheetView>
  </sheetViews>
  <sheetFormatPr defaultColWidth="1.140625" defaultRowHeight="15" x14ac:dyDescent="0.25"/>
  <cols>
    <col min="1" max="30" width="1.140625" style="6"/>
    <col min="31" max="31" width="2.140625" style="6" customWidth="1"/>
    <col min="32" max="32" width="0.7109375" style="6" customWidth="1"/>
    <col min="33" max="37" width="1.140625" style="6"/>
    <col min="38" max="38" width="0.42578125" style="6" customWidth="1"/>
    <col min="39" max="49" width="1.140625" style="6"/>
    <col min="50" max="50" width="2.28515625" style="6" customWidth="1"/>
    <col min="51" max="79" width="1.140625" style="6"/>
    <col min="80" max="80" width="1.85546875" style="6" customWidth="1"/>
    <col min="81" max="92" width="1.140625" style="6"/>
    <col min="93" max="93" width="2" style="6" bestFit="1" customWidth="1"/>
    <col min="94" max="109" width="1.140625" style="6"/>
    <col min="110" max="110" width="1.85546875" style="6" bestFit="1" customWidth="1"/>
    <col min="111" max="16384" width="1.140625" style="6"/>
  </cols>
  <sheetData>
    <row r="1" spans="1:80" s="3" customFormat="1" ht="11.25" x14ac:dyDescent="0.2">
      <c r="BJ1" s="1"/>
      <c r="CB1" s="1" t="s">
        <v>9</v>
      </c>
    </row>
    <row r="2" spans="1:80" s="3" customFormat="1" ht="11.25" x14ac:dyDescent="0.2">
      <c r="BJ2" s="1"/>
      <c r="CB2" s="1" t="s">
        <v>1</v>
      </c>
    </row>
    <row r="3" spans="1:80" s="3" customFormat="1" ht="11.25" x14ac:dyDescent="0.2">
      <c r="BJ3" s="1"/>
      <c r="CB3" s="1" t="s">
        <v>2</v>
      </c>
    </row>
    <row r="4" spans="1:80" s="3" customFormat="1" ht="11.25" x14ac:dyDescent="0.2">
      <c r="BJ4" s="1"/>
      <c r="CB4" s="1" t="s">
        <v>3</v>
      </c>
    </row>
    <row r="5" spans="1:80" s="3" customFormat="1" ht="11.25" x14ac:dyDescent="0.2">
      <c r="CB5" s="1" t="s">
        <v>4</v>
      </c>
    </row>
    <row r="6" spans="1:80" s="3" customFormat="1" ht="11.25" x14ac:dyDescent="0.2">
      <c r="CB6" s="2" t="s">
        <v>0</v>
      </c>
    </row>
    <row r="10" spans="1:80" s="199" customFormat="1" ht="16.5" x14ac:dyDescent="0.25">
      <c r="A10" s="231" t="s">
        <v>5</v>
      </c>
      <c r="B10" s="232"/>
      <c r="C10" s="232"/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2"/>
      <c r="W10" s="232"/>
      <c r="X10" s="232"/>
      <c r="Y10" s="232"/>
      <c r="Z10" s="232"/>
      <c r="AA10" s="232"/>
      <c r="AB10" s="232"/>
      <c r="AC10" s="232"/>
      <c r="AD10" s="232"/>
      <c r="AE10" s="232"/>
      <c r="AF10" s="232"/>
      <c r="AG10" s="232"/>
      <c r="AH10" s="232"/>
      <c r="AI10" s="232"/>
      <c r="AJ10" s="232"/>
      <c r="AK10" s="232"/>
      <c r="AL10" s="232"/>
      <c r="AM10" s="232"/>
      <c r="AN10" s="232"/>
      <c r="AO10" s="232"/>
      <c r="AP10" s="232"/>
      <c r="AQ10" s="232"/>
      <c r="AR10" s="232"/>
      <c r="AS10" s="232"/>
      <c r="AT10" s="232"/>
      <c r="AU10" s="232"/>
      <c r="AV10" s="232"/>
      <c r="AW10" s="232"/>
      <c r="AX10" s="232"/>
      <c r="AY10" s="232"/>
      <c r="AZ10" s="232"/>
      <c r="BA10" s="232"/>
      <c r="BB10" s="232"/>
      <c r="BC10" s="232"/>
      <c r="BD10" s="232"/>
      <c r="BE10" s="232"/>
      <c r="BF10" s="232"/>
      <c r="BG10" s="232"/>
      <c r="BH10" s="232"/>
      <c r="BI10" s="232"/>
      <c r="BJ10" s="232"/>
      <c r="BK10" s="232"/>
      <c r="BL10" s="232"/>
      <c r="BM10" s="232"/>
      <c r="BN10" s="232"/>
      <c r="BO10" s="232"/>
      <c r="BP10" s="232"/>
      <c r="BQ10" s="232"/>
      <c r="BR10" s="232"/>
      <c r="BS10" s="232"/>
      <c r="BT10" s="232"/>
      <c r="BU10" s="232"/>
      <c r="BV10" s="232"/>
      <c r="BW10" s="232"/>
      <c r="BX10" s="232"/>
      <c r="BY10" s="232"/>
      <c r="BZ10" s="232"/>
      <c r="CA10" s="232"/>
      <c r="CB10" s="232"/>
    </row>
    <row r="11" spans="1:80" s="199" customFormat="1" ht="16.5" x14ac:dyDescent="0.25">
      <c r="A11" s="231" t="s">
        <v>10</v>
      </c>
      <c r="B11" s="232"/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32"/>
      <c r="Q11" s="232"/>
      <c r="R11" s="232"/>
      <c r="S11" s="232"/>
      <c r="T11" s="232"/>
      <c r="U11" s="232"/>
      <c r="V11" s="232"/>
      <c r="W11" s="232"/>
      <c r="X11" s="232"/>
      <c r="Y11" s="232"/>
      <c r="Z11" s="232"/>
      <c r="AA11" s="232"/>
      <c r="AB11" s="232"/>
      <c r="AC11" s="232"/>
      <c r="AD11" s="232"/>
      <c r="AE11" s="232"/>
      <c r="AF11" s="232"/>
      <c r="AG11" s="232"/>
      <c r="AH11" s="232"/>
      <c r="AI11" s="232"/>
      <c r="AJ11" s="232"/>
      <c r="AK11" s="232"/>
      <c r="AL11" s="232"/>
      <c r="AM11" s="232"/>
      <c r="AN11" s="232"/>
      <c r="AO11" s="232"/>
      <c r="AP11" s="232"/>
      <c r="AQ11" s="232"/>
      <c r="AR11" s="232"/>
      <c r="AS11" s="232"/>
      <c r="AT11" s="232"/>
      <c r="AU11" s="232"/>
      <c r="AV11" s="232"/>
      <c r="AW11" s="232"/>
      <c r="AX11" s="232"/>
      <c r="AY11" s="232"/>
      <c r="AZ11" s="232"/>
      <c r="BA11" s="232"/>
      <c r="BB11" s="232"/>
      <c r="BC11" s="232"/>
      <c r="BD11" s="232"/>
      <c r="BE11" s="232"/>
      <c r="BF11" s="232"/>
      <c r="BG11" s="232"/>
      <c r="BH11" s="232"/>
      <c r="BI11" s="232"/>
      <c r="BJ11" s="232"/>
      <c r="BK11" s="232"/>
      <c r="BL11" s="232"/>
      <c r="BM11" s="232"/>
      <c r="BN11" s="232"/>
      <c r="BO11" s="232"/>
      <c r="BP11" s="232"/>
      <c r="BQ11" s="232"/>
      <c r="BR11" s="232"/>
      <c r="BS11" s="232"/>
      <c r="BT11" s="232"/>
      <c r="BU11" s="232"/>
      <c r="BV11" s="232"/>
      <c r="BW11" s="232"/>
      <c r="BX11" s="232"/>
      <c r="BY11" s="232"/>
      <c r="BZ11" s="232"/>
      <c r="CA11" s="232"/>
      <c r="CB11" s="232"/>
    </row>
    <row r="12" spans="1:80" s="199" customFormat="1" ht="16.5" x14ac:dyDescent="0.25">
      <c r="A12" s="231" t="s">
        <v>281</v>
      </c>
      <c r="B12" s="232"/>
      <c r="C12" s="232"/>
      <c r="D12" s="232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2"/>
      <c r="R12" s="232"/>
      <c r="S12" s="232"/>
      <c r="T12" s="232"/>
      <c r="U12" s="232"/>
      <c r="V12" s="232"/>
      <c r="W12" s="232"/>
      <c r="X12" s="232"/>
      <c r="Y12" s="232"/>
      <c r="Z12" s="232"/>
      <c r="AA12" s="232"/>
      <c r="AB12" s="232"/>
      <c r="AC12" s="232"/>
      <c r="AD12" s="232"/>
      <c r="AE12" s="232"/>
      <c r="AF12" s="232"/>
      <c r="AG12" s="232"/>
      <c r="AH12" s="232"/>
      <c r="AI12" s="232"/>
      <c r="AJ12" s="232"/>
      <c r="AK12" s="232"/>
      <c r="AL12" s="232"/>
      <c r="AM12" s="232"/>
      <c r="AN12" s="232"/>
      <c r="AO12" s="232"/>
      <c r="AP12" s="232"/>
      <c r="AQ12" s="232"/>
      <c r="AR12" s="232"/>
      <c r="AS12" s="232"/>
      <c r="AT12" s="232"/>
      <c r="AU12" s="232"/>
      <c r="AV12" s="232"/>
      <c r="AW12" s="232"/>
      <c r="AX12" s="232"/>
      <c r="AY12" s="232"/>
      <c r="AZ12" s="232"/>
      <c r="BA12" s="232"/>
      <c r="BB12" s="232"/>
      <c r="BC12" s="232"/>
      <c r="BD12" s="232"/>
      <c r="BE12" s="232"/>
      <c r="BF12" s="232"/>
      <c r="BG12" s="232"/>
      <c r="BH12" s="232"/>
      <c r="BI12" s="232"/>
      <c r="BJ12" s="232"/>
      <c r="BK12" s="232"/>
      <c r="BL12" s="232"/>
      <c r="BM12" s="232"/>
      <c r="BN12" s="232"/>
      <c r="BO12" s="232"/>
      <c r="BP12" s="232"/>
      <c r="BQ12" s="232"/>
      <c r="BR12" s="232"/>
      <c r="BS12" s="232"/>
      <c r="BT12" s="232"/>
      <c r="BU12" s="232"/>
      <c r="BV12" s="232"/>
      <c r="BW12" s="232"/>
      <c r="BX12" s="232"/>
      <c r="BY12" s="232"/>
      <c r="BZ12" s="232"/>
      <c r="CA12" s="232"/>
      <c r="CB12" s="232"/>
    </row>
    <row r="15" spans="1:80" s="197" customFormat="1" ht="12.75" x14ac:dyDescent="0.2">
      <c r="A15" s="233" t="s">
        <v>11</v>
      </c>
      <c r="B15" s="234"/>
      <c r="C15" s="234"/>
      <c r="D15" s="234"/>
      <c r="E15" s="234"/>
      <c r="F15" s="234"/>
      <c r="G15" s="234"/>
      <c r="H15" s="234"/>
      <c r="I15" s="234"/>
      <c r="J15" s="234"/>
      <c r="K15" s="234"/>
      <c r="L15" s="234"/>
      <c r="M15" s="234"/>
      <c r="N15" s="234"/>
      <c r="O15" s="234"/>
      <c r="P15" s="234"/>
      <c r="Q15" s="234"/>
      <c r="R15" s="234"/>
      <c r="S15" s="234"/>
      <c r="T15" s="234"/>
      <c r="U15" s="234"/>
      <c r="V15" s="234"/>
      <c r="W15" s="234"/>
      <c r="X15" s="234"/>
      <c r="Y15" s="234"/>
      <c r="Z15" s="235"/>
      <c r="AA15" s="233" t="s">
        <v>12</v>
      </c>
      <c r="AB15" s="234"/>
      <c r="AC15" s="234"/>
      <c r="AD15" s="234"/>
      <c r="AE15" s="234"/>
      <c r="AF15" s="234"/>
      <c r="AG15" s="234"/>
      <c r="AH15" s="234"/>
      <c r="AI15" s="234"/>
      <c r="AJ15" s="234"/>
      <c r="AK15" s="234"/>
      <c r="AL15" s="234"/>
      <c r="AM15" s="234"/>
      <c r="AN15" s="234"/>
      <c r="AO15" s="234"/>
      <c r="AP15" s="234"/>
      <c r="AQ15" s="234"/>
      <c r="AR15" s="235"/>
      <c r="AS15" s="233" t="s">
        <v>13</v>
      </c>
      <c r="AT15" s="234"/>
      <c r="AU15" s="234"/>
      <c r="AV15" s="234"/>
      <c r="AW15" s="234"/>
      <c r="AX15" s="234"/>
      <c r="AY15" s="234"/>
      <c r="AZ15" s="234"/>
      <c r="BA15" s="234"/>
      <c r="BB15" s="234"/>
      <c r="BC15" s="234"/>
      <c r="BD15" s="234"/>
      <c r="BE15" s="234"/>
      <c r="BF15" s="234"/>
      <c r="BG15" s="234"/>
      <c r="BH15" s="234"/>
      <c r="BI15" s="234"/>
      <c r="BJ15" s="235"/>
      <c r="BK15" s="233" t="s">
        <v>14</v>
      </c>
      <c r="BL15" s="234"/>
      <c r="BM15" s="234"/>
      <c r="BN15" s="234"/>
      <c r="BO15" s="234"/>
      <c r="BP15" s="234"/>
      <c r="BQ15" s="234"/>
      <c r="BR15" s="234"/>
      <c r="BS15" s="234"/>
      <c r="BT15" s="234"/>
      <c r="BU15" s="234"/>
      <c r="BV15" s="234"/>
      <c r="BW15" s="234"/>
      <c r="BX15" s="234"/>
      <c r="BY15" s="234"/>
      <c r="BZ15" s="234"/>
      <c r="CA15" s="234"/>
      <c r="CB15" s="235"/>
    </row>
    <row r="16" spans="1:80" s="197" customFormat="1" ht="12.75" x14ac:dyDescent="0.2">
      <c r="A16" s="225"/>
      <c r="B16" s="226"/>
      <c r="C16" s="226"/>
      <c r="D16" s="226"/>
      <c r="E16" s="226"/>
      <c r="F16" s="226"/>
      <c r="G16" s="226"/>
      <c r="H16" s="226"/>
      <c r="I16" s="226"/>
      <c r="J16" s="226"/>
      <c r="K16" s="226"/>
      <c r="L16" s="226"/>
      <c r="M16" s="226"/>
      <c r="N16" s="226"/>
      <c r="O16" s="226"/>
      <c r="P16" s="226"/>
      <c r="Q16" s="226"/>
      <c r="R16" s="226"/>
      <c r="S16" s="226"/>
      <c r="T16" s="226"/>
      <c r="U16" s="226"/>
      <c r="V16" s="226"/>
      <c r="W16" s="226"/>
      <c r="X16" s="226"/>
      <c r="Y16" s="226"/>
      <c r="Z16" s="227"/>
      <c r="AA16" s="225" t="s">
        <v>15</v>
      </c>
      <c r="AB16" s="226"/>
      <c r="AC16" s="226"/>
      <c r="AD16" s="226"/>
      <c r="AE16" s="226"/>
      <c r="AF16" s="226"/>
      <c r="AG16" s="226"/>
      <c r="AH16" s="226"/>
      <c r="AI16" s="226"/>
      <c r="AJ16" s="226"/>
      <c r="AK16" s="226"/>
      <c r="AL16" s="226"/>
      <c r="AM16" s="226"/>
      <c r="AN16" s="226"/>
      <c r="AO16" s="226"/>
      <c r="AP16" s="226"/>
      <c r="AQ16" s="226"/>
      <c r="AR16" s="227"/>
      <c r="AS16" s="225" t="s">
        <v>16</v>
      </c>
      <c r="AT16" s="226"/>
      <c r="AU16" s="226"/>
      <c r="AV16" s="226"/>
      <c r="AW16" s="226"/>
      <c r="AX16" s="226"/>
      <c r="AY16" s="226"/>
      <c r="AZ16" s="226"/>
      <c r="BA16" s="226"/>
      <c r="BB16" s="226"/>
      <c r="BC16" s="226"/>
      <c r="BD16" s="226"/>
      <c r="BE16" s="226"/>
      <c r="BF16" s="226"/>
      <c r="BG16" s="226"/>
      <c r="BH16" s="226"/>
      <c r="BI16" s="226"/>
      <c r="BJ16" s="227"/>
      <c r="BK16" s="225" t="s">
        <v>17</v>
      </c>
      <c r="BL16" s="226"/>
      <c r="BM16" s="226"/>
      <c r="BN16" s="226"/>
      <c r="BO16" s="226"/>
      <c r="BP16" s="226"/>
      <c r="BQ16" s="226"/>
      <c r="BR16" s="226"/>
      <c r="BS16" s="226"/>
      <c r="BT16" s="226"/>
      <c r="BU16" s="226"/>
      <c r="BV16" s="226"/>
      <c r="BW16" s="226"/>
      <c r="BX16" s="226"/>
      <c r="BY16" s="226"/>
      <c r="BZ16" s="226"/>
      <c r="CA16" s="226"/>
      <c r="CB16" s="227"/>
    </row>
    <row r="17" spans="1:80" s="197" customFormat="1" ht="12.75" x14ac:dyDescent="0.2">
      <c r="A17" s="225"/>
      <c r="B17" s="226"/>
      <c r="C17" s="226"/>
      <c r="D17" s="226"/>
      <c r="E17" s="226"/>
      <c r="F17" s="226"/>
      <c r="G17" s="226"/>
      <c r="H17" s="226"/>
      <c r="I17" s="226"/>
      <c r="J17" s="226"/>
      <c r="K17" s="226"/>
      <c r="L17" s="226"/>
      <c r="M17" s="226"/>
      <c r="N17" s="226"/>
      <c r="O17" s="226"/>
      <c r="P17" s="226"/>
      <c r="Q17" s="226"/>
      <c r="R17" s="226"/>
      <c r="S17" s="226"/>
      <c r="T17" s="226"/>
      <c r="U17" s="226"/>
      <c r="V17" s="226"/>
      <c r="W17" s="226"/>
      <c r="X17" s="226"/>
      <c r="Y17" s="226"/>
      <c r="Z17" s="227"/>
      <c r="AA17" s="228"/>
      <c r="AB17" s="229"/>
      <c r="AC17" s="229"/>
      <c r="AD17" s="229"/>
      <c r="AE17" s="229"/>
      <c r="AF17" s="229"/>
      <c r="AG17" s="229"/>
      <c r="AH17" s="229"/>
      <c r="AI17" s="229"/>
      <c r="AJ17" s="229"/>
      <c r="AK17" s="229"/>
      <c r="AL17" s="229"/>
      <c r="AM17" s="229"/>
      <c r="AN17" s="229"/>
      <c r="AO17" s="229"/>
      <c r="AP17" s="229"/>
      <c r="AQ17" s="229"/>
      <c r="AR17" s="230"/>
      <c r="AS17" s="228"/>
      <c r="AT17" s="229"/>
      <c r="AU17" s="229"/>
      <c r="AV17" s="229"/>
      <c r="AW17" s="229"/>
      <c r="AX17" s="229"/>
      <c r="AY17" s="229"/>
      <c r="AZ17" s="229"/>
      <c r="BA17" s="229"/>
      <c r="BB17" s="229"/>
      <c r="BC17" s="229"/>
      <c r="BD17" s="229"/>
      <c r="BE17" s="229"/>
      <c r="BF17" s="229"/>
      <c r="BG17" s="229"/>
      <c r="BH17" s="229"/>
      <c r="BI17" s="229"/>
      <c r="BJ17" s="230"/>
      <c r="BK17" s="228" t="s">
        <v>18</v>
      </c>
      <c r="BL17" s="229"/>
      <c r="BM17" s="229"/>
      <c r="BN17" s="229"/>
      <c r="BO17" s="229"/>
      <c r="BP17" s="229"/>
      <c r="BQ17" s="229"/>
      <c r="BR17" s="229"/>
      <c r="BS17" s="229"/>
      <c r="BT17" s="229"/>
      <c r="BU17" s="229"/>
      <c r="BV17" s="229"/>
      <c r="BW17" s="229"/>
      <c r="BX17" s="229"/>
      <c r="BY17" s="229"/>
      <c r="BZ17" s="229"/>
      <c r="CA17" s="229"/>
      <c r="CB17" s="230"/>
    </row>
    <row r="18" spans="1:80" s="197" customFormat="1" ht="12.75" x14ac:dyDescent="0.2">
      <c r="A18" s="225"/>
      <c r="B18" s="226"/>
      <c r="C18" s="226"/>
      <c r="D18" s="226"/>
      <c r="E18" s="226"/>
      <c r="F18" s="226"/>
      <c r="G18" s="226"/>
      <c r="H18" s="226"/>
      <c r="I18" s="226"/>
      <c r="J18" s="226"/>
      <c r="K18" s="226"/>
      <c r="L18" s="226"/>
      <c r="M18" s="226"/>
      <c r="N18" s="226"/>
      <c r="O18" s="226"/>
      <c r="P18" s="226"/>
      <c r="Q18" s="226"/>
      <c r="R18" s="226"/>
      <c r="S18" s="226"/>
      <c r="T18" s="226"/>
      <c r="U18" s="226"/>
      <c r="V18" s="226"/>
      <c r="W18" s="226"/>
      <c r="X18" s="226"/>
      <c r="Y18" s="226"/>
      <c r="Z18" s="227"/>
      <c r="AA18" s="233" t="s">
        <v>19</v>
      </c>
      <c r="AB18" s="234"/>
      <c r="AC18" s="234"/>
      <c r="AD18" s="234"/>
      <c r="AE18" s="234"/>
      <c r="AF18" s="235"/>
      <c r="AG18" s="233" t="s">
        <v>20</v>
      </c>
      <c r="AH18" s="234"/>
      <c r="AI18" s="234"/>
      <c r="AJ18" s="234"/>
      <c r="AK18" s="234"/>
      <c r="AL18" s="235"/>
      <c r="AM18" s="233" t="s">
        <v>21</v>
      </c>
      <c r="AN18" s="234"/>
      <c r="AO18" s="234"/>
      <c r="AP18" s="234"/>
      <c r="AQ18" s="234"/>
      <c r="AR18" s="235"/>
      <c r="AS18" s="233" t="s">
        <v>19</v>
      </c>
      <c r="AT18" s="234"/>
      <c r="AU18" s="234"/>
      <c r="AV18" s="234"/>
      <c r="AW18" s="234"/>
      <c r="AX18" s="235"/>
      <c r="AY18" s="233" t="s">
        <v>20</v>
      </c>
      <c r="AZ18" s="234"/>
      <c r="BA18" s="234"/>
      <c r="BB18" s="234"/>
      <c r="BC18" s="234"/>
      <c r="BD18" s="235"/>
      <c r="BE18" s="233" t="s">
        <v>21</v>
      </c>
      <c r="BF18" s="234"/>
      <c r="BG18" s="234"/>
      <c r="BH18" s="234"/>
      <c r="BI18" s="234"/>
      <c r="BJ18" s="235"/>
      <c r="BK18" s="233" t="s">
        <v>19</v>
      </c>
      <c r="BL18" s="234"/>
      <c r="BM18" s="234"/>
      <c r="BN18" s="234"/>
      <c r="BO18" s="234"/>
      <c r="BP18" s="235"/>
      <c r="BQ18" s="233" t="s">
        <v>20</v>
      </c>
      <c r="BR18" s="234"/>
      <c r="BS18" s="234"/>
      <c r="BT18" s="234"/>
      <c r="BU18" s="234"/>
      <c r="BV18" s="235"/>
      <c r="BW18" s="233" t="s">
        <v>21</v>
      </c>
      <c r="BX18" s="234"/>
      <c r="BY18" s="234"/>
      <c r="BZ18" s="234"/>
      <c r="CA18" s="234"/>
      <c r="CB18" s="235"/>
    </row>
    <row r="19" spans="1:80" s="197" customFormat="1" ht="12.75" x14ac:dyDescent="0.2">
      <c r="A19" s="228"/>
      <c r="B19" s="229"/>
      <c r="C19" s="229"/>
      <c r="D19" s="229"/>
      <c r="E19" s="229"/>
      <c r="F19" s="229"/>
      <c r="G19" s="229"/>
      <c r="H19" s="229"/>
      <c r="I19" s="229"/>
      <c r="J19" s="229"/>
      <c r="K19" s="229"/>
      <c r="L19" s="229"/>
      <c r="M19" s="229"/>
      <c r="N19" s="229"/>
      <c r="O19" s="229"/>
      <c r="P19" s="229"/>
      <c r="Q19" s="229"/>
      <c r="R19" s="229"/>
      <c r="S19" s="229"/>
      <c r="T19" s="229"/>
      <c r="U19" s="229"/>
      <c r="V19" s="229"/>
      <c r="W19" s="229"/>
      <c r="X19" s="229"/>
      <c r="Y19" s="229"/>
      <c r="Z19" s="230"/>
      <c r="AA19" s="228"/>
      <c r="AB19" s="229"/>
      <c r="AC19" s="229"/>
      <c r="AD19" s="229"/>
      <c r="AE19" s="229"/>
      <c r="AF19" s="230"/>
      <c r="AG19" s="228" t="s">
        <v>22</v>
      </c>
      <c r="AH19" s="229"/>
      <c r="AI19" s="229"/>
      <c r="AJ19" s="229"/>
      <c r="AK19" s="229"/>
      <c r="AL19" s="230"/>
      <c r="AM19" s="228" t="s">
        <v>23</v>
      </c>
      <c r="AN19" s="229"/>
      <c r="AO19" s="229"/>
      <c r="AP19" s="229"/>
      <c r="AQ19" s="229"/>
      <c r="AR19" s="230"/>
      <c r="AS19" s="228"/>
      <c r="AT19" s="229"/>
      <c r="AU19" s="229"/>
      <c r="AV19" s="229"/>
      <c r="AW19" s="229"/>
      <c r="AX19" s="230"/>
      <c r="AY19" s="228" t="s">
        <v>22</v>
      </c>
      <c r="AZ19" s="229"/>
      <c r="BA19" s="229"/>
      <c r="BB19" s="229"/>
      <c r="BC19" s="229"/>
      <c r="BD19" s="230"/>
      <c r="BE19" s="228" t="s">
        <v>23</v>
      </c>
      <c r="BF19" s="229"/>
      <c r="BG19" s="229"/>
      <c r="BH19" s="229"/>
      <c r="BI19" s="229"/>
      <c r="BJ19" s="230"/>
      <c r="BK19" s="228"/>
      <c r="BL19" s="229"/>
      <c r="BM19" s="229"/>
      <c r="BN19" s="229"/>
      <c r="BO19" s="229"/>
      <c r="BP19" s="230"/>
      <c r="BQ19" s="228" t="s">
        <v>22</v>
      </c>
      <c r="BR19" s="229"/>
      <c r="BS19" s="229"/>
      <c r="BT19" s="229"/>
      <c r="BU19" s="229"/>
      <c r="BV19" s="230"/>
      <c r="BW19" s="228" t="s">
        <v>23</v>
      </c>
      <c r="BX19" s="229"/>
      <c r="BY19" s="229"/>
      <c r="BZ19" s="229"/>
      <c r="CA19" s="229"/>
      <c r="CB19" s="230"/>
    </row>
    <row r="20" spans="1:80" s="197" customFormat="1" ht="18" customHeight="1" x14ac:dyDescent="0.2">
      <c r="A20" s="236" t="s">
        <v>6</v>
      </c>
      <c r="B20" s="236"/>
      <c r="C20" s="236"/>
      <c r="D20" s="237" t="s">
        <v>24</v>
      </c>
      <c r="E20" s="237"/>
      <c r="F20" s="237"/>
      <c r="G20" s="237"/>
      <c r="H20" s="237"/>
      <c r="I20" s="237"/>
      <c r="J20" s="237"/>
      <c r="K20" s="237"/>
      <c r="L20" s="237"/>
      <c r="M20" s="237"/>
      <c r="N20" s="237"/>
      <c r="O20" s="237"/>
      <c r="P20" s="237"/>
      <c r="Q20" s="237"/>
      <c r="R20" s="237"/>
      <c r="S20" s="237"/>
      <c r="T20" s="237"/>
      <c r="U20" s="237"/>
      <c r="V20" s="237"/>
      <c r="W20" s="237"/>
      <c r="X20" s="237"/>
      <c r="Y20" s="237"/>
      <c r="Z20" s="237"/>
      <c r="AA20" s="238">
        <v>795</v>
      </c>
      <c r="AB20" s="238"/>
      <c r="AC20" s="238"/>
      <c r="AD20" s="238"/>
      <c r="AE20" s="238"/>
      <c r="AF20" s="238"/>
      <c r="AG20" s="238">
        <v>0</v>
      </c>
      <c r="AH20" s="238"/>
      <c r="AI20" s="238"/>
      <c r="AJ20" s="238"/>
      <c r="AK20" s="238"/>
      <c r="AL20" s="238"/>
      <c r="AM20" s="238">
        <v>0</v>
      </c>
      <c r="AN20" s="238"/>
      <c r="AO20" s="238"/>
      <c r="AP20" s="238"/>
      <c r="AQ20" s="238"/>
      <c r="AR20" s="238"/>
      <c r="AS20" s="239">
        <v>9562.7999999999993</v>
      </c>
      <c r="AT20" s="239"/>
      <c r="AU20" s="239"/>
      <c r="AV20" s="239"/>
      <c r="AW20" s="239"/>
      <c r="AX20" s="239"/>
      <c r="AY20" s="238">
        <v>0</v>
      </c>
      <c r="AZ20" s="238"/>
      <c r="BA20" s="238"/>
      <c r="BB20" s="238"/>
      <c r="BC20" s="238"/>
      <c r="BD20" s="238"/>
      <c r="BE20" s="238">
        <v>0</v>
      </c>
      <c r="BF20" s="238"/>
      <c r="BG20" s="238"/>
      <c r="BH20" s="238"/>
      <c r="BI20" s="238"/>
      <c r="BJ20" s="238"/>
      <c r="BK20" s="239">
        <v>1030.8</v>
      </c>
      <c r="BL20" s="239"/>
      <c r="BM20" s="239"/>
      <c r="BN20" s="239"/>
      <c r="BO20" s="239"/>
      <c r="BP20" s="239"/>
      <c r="BQ20" s="238">
        <v>0</v>
      </c>
      <c r="BR20" s="238"/>
      <c r="BS20" s="238"/>
      <c r="BT20" s="238"/>
      <c r="BU20" s="238"/>
      <c r="BV20" s="238"/>
      <c r="BW20" s="238">
        <v>0</v>
      </c>
      <c r="BX20" s="238"/>
      <c r="BY20" s="238"/>
      <c r="BZ20" s="238"/>
      <c r="CA20" s="238"/>
      <c r="CB20" s="238"/>
    </row>
    <row r="21" spans="1:80" s="197" customFormat="1" ht="12.75" x14ac:dyDescent="0.2">
      <c r="A21" s="236"/>
      <c r="B21" s="236"/>
      <c r="C21" s="236"/>
      <c r="D21" s="237" t="s">
        <v>25</v>
      </c>
      <c r="E21" s="237"/>
      <c r="F21" s="237"/>
      <c r="G21" s="237"/>
      <c r="H21" s="237"/>
      <c r="I21" s="237"/>
      <c r="J21" s="237"/>
      <c r="K21" s="237"/>
      <c r="L21" s="237"/>
      <c r="M21" s="237"/>
      <c r="N21" s="237"/>
      <c r="O21" s="237"/>
      <c r="P21" s="237"/>
      <c r="Q21" s="237"/>
      <c r="R21" s="237"/>
      <c r="S21" s="237"/>
      <c r="T21" s="237"/>
      <c r="U21" s="237"/>
      <c r="V21" s="237"/>
      <c r="W21" s="237"/>
      <c r="X21" s="237"/>
      <c r="Y21" s="237"/>
      <c r="Z21" s="237"/>
      <c r="AA21" s="238">
        <v>726</v>
      </c>
      <c r="AB21" s="238"/>
      <c r="AC21" s="238"/>
      <c r="AD21" s="238"/>
      <c r="AE21" s="238"/>
      <c r="AF21" s="238"/>
      <c r="AG21" s="238">
        <v>0</v>
      </c>
      <c r="AH21" s="238"/>
      <c r="AI21" s="238"/>
      <c r="AJ21" s="238"/>
      <c r="AK21" s="238"/>
      <c r="AL21" s="238"/>
      <c r="AM21" s="238">
        <v>0</v>
      </c>
      <c r="AN21" s="238"/>
      <c r="AO21" s="238"/>
      <c r="AP21" s="238"/>
      <c r="AQ21" s="238"/>
      <c r="AR21" s="238"/>
      <c r="AS21" s="239">
        <v>9061.4</v>
      </c>
      <c r="AT21" s="239"/>
      <c r="AU21" s="239"/>
      <c r="AV21" s="239"/>
      <c r="AW21" s="239"/>
      <c r="AX21" s="239"/>
      <c r="AY21" s="238">
        <v>0</v>
      </c>
      <c r="AZ21" s="238"/>
      <c r="BA21" s="238"/>
      <c r="BB21" s="238"/>
      <c r="BC21" s="238"/>
      <c r="BD21" s="238"/>
      <c r="BE21" s="238">
        <v>0</v>
      </c>
      <c r="BF21" s="238"/>
      <c r="BG21" s="238"/>
      <c r="BH21" s="238"/>
      <c r="BI21" s="238"/>
      <c r="BJ21" s="238"/>
      <c r="BK21" s="239">
        <v>332.75</v>
      </c>
      <c r="BL21" s="239"/>
      <c r="BM21" s="239"/>
      <c r="BN21" s="239"/>
      <c r="BO21" s="239"/>
      <c r="BP21" s="239"/>
      <c r="BQ21" s="238">
        <v>0</v>
      </c>
      <c r="BR21" s="238"/>
      <c r="BS21" s="238"/>
      <c r="BT21" s="238"/>
      <c r="BU21" s="238"/>
      <c r="BV21" s="238"/>
      <c r="BW21" s="238">
        <v>0</v>
      </c>
      <c r="BX21" s="238"/>
      <c r="BY21" s="238"/>
      <c r="BZ21" s="238"/>
      <c r="CA21" s="238"/>
      <c r="CB21" s="238"/>
    </row>
    <row r="22" spans="1:80" s="197" customFormat="1" ht="12.75" x14ac:dyDescent="0.2">
      <c r="A22" s="236"/>
      <c r="B22" s="236"/>
      <c r="C22" s="236"/>
      <c r="D22" s="237" t="s">
        <v>26</v>
      </c>
      <c r="E22" s="237"/>
      <c r="F22" s="237"/>
      <c r="G22" s="237"/>
      <c r="H22" s="237"/>
      <c r="I22" s="237"/>
      <c r="J22" s="237"/>
      <c r="K22" s="237"/>
      <c r="L22" s="237"/>
      <c r="M22" s="237"/>
      <c r="N22" s="237"/>
      <c r="O22" s="237"/>
      <c r="P22" s="237"/>
      <c r="Q22" s="237"/>
      <c r="R22" s="237"/>
      <c r="S22" s="237"/>
      <c r="T22" s="237"/>
      <c r="U22" s="237"/>
      <c r="V22" s="237"/>
      <c r="W22" s="237"/>
      <c r="X22" s="237"/>
      <c r="Y22" s="237"/>
      <c r="Z22" s="237"/>
      <c r="AA22" s="238"/>
      <c r="AB22" s="238"/>
      <c r="AC22" s="238"/>
      <c r="AD22" s="238"/>
      <c r="AE22" s="238"/>
      <c r="AF22" s="238"/>
      <c r="AG22" s="238"/>
      <c r="AH22" s="238"/>
      <c r="AI22" s="238"/>
      <c r="AJ22" s="238"/>
      <c r="AK22" s="238"/>
      <c r="AL22" s="238"/>
      <c r="AM22" s="238"/>
      <c r="AN22" s="238"/>
      <c r="AO22" s="238"/>
      <c r="AP22" s="238"/>
      <c r="AQ22" s="238"/>
      <c r="AR22" s="238"/>
      <c r="AS22" s="239"/>
      <c r="AT22" s="239"/>
      <c r="AU22" s="239"/>
      <c r="AV22" s="239"/>
      <c r="AW22" s="239"/>
      <c r="AX22" s="239"/>
      <c r="AY22" s="238"/>
      <c r="AZ22" s="238"/>
      <c r="BA22" s="238"/>
      <c r="BB22" s="238"/>
      <c r="BC22" s="238"/>
      <c r="BD22" s="238"/>
      <c r="BE22" s="238"/>
      <c r="BF22" s="238"/>
      <c r="BG22" s="238"/>
      <c r="BH22" s="238"/>
      <c r="BI22" s="238"/>
      <c r="BJ22" s="238"/>
      <c r="BK22" s="239"/>
      <c r="BL22" s="239"/>
      <c r="BM22" s="239"/>
      <c r="BN22" s="239"/>
      <c r="BO22" s="239"/>
      <c r="BP22" s="239"/>
      <c r="BQ22" s="238"/>
      <c r="BR22" s="238"/>
      <c r="BS22" s="238"/>
      <c r="BT22" s="238"/>
      <c r="BU22" s="238"/>
      <c r="BV22" s="238"/>
      <c r="BW22" s="238"/>
      <c r="BX22" s="238"/>
      <c r="BY22" s="238"/>
      <c r="BZ22" s="238"/>
      <c r="CA22" s="238"/>
      <c r="CB22" s="238"/>
    </row>
    <row r="23" spans="1:80" s="197" customFormat="1" ht="18" customHeight="1" x14ac:dyDescent="0.2">
      <c r="A23" s="236" t="s">
        <v>7</v>
      </c>
      <c r="B23" s="236"/>
      <c r="C23" s="236"/>
      <c r="D23" s="237" t="s">
        <v>27</v>
      </c>
      <c r="E23" s="237"/>
      <c r="F23" s="237"/>
      <c r="G23" s="237"/>
      <c r="H23" s="237"/>
      <c r="I23" s="237"/>
      <c r="J23" s="237"/>
      <c r="K23" s="237"/>
      <c r="L23" s="237"/>
      <c r="M23" s="237"/>
      <c r="N23" s="237"/>
      <c r="O23" s="237"/>
      <c r="P23" s="237"/>
      <c r="Q23" s="237"/>
      <c r="R23" s="237"/>
      <c r="S23" s="237"/>
      <c r="T23" s="237"/>
      <c r="U23" s="237"/>
      <c r="V23" s="237"/>
      <c r="W23" s="237"/>
      <c r="X23" s="237"/>
      <c r="Y23" s="237"/>
      <c r="Z23" s="237"/>
      <c r="AA23" s="238">
        <v>152</v>
      </c>
      <c r="AB23" s="238"/>
      <c r="AC23" s="238"/>
      <c r="AD23" s="238"/>
      <c r="AE23" s="238"/>
      <c r="AF23" s="238"/>
      <c r="AG23" s="238">
        <v>3</v>
      </c>
      <c r="AH23" s="238"/>
      <c r="AI23" s="238"/>
      <c r="AJ23" s="238"/>
      <c r="AK23" s="238"/>
      <c r="AL23" s="238"/>
      <c r="AM23" s="238">
        <v>0</v>
      </c>
      <c r="AN23" s="238"/>
      <c r="AO23" s="238"/>
      <c r="AP23" s="238"/>
      <c r="AQ23" s="238"/>
      <c r="AR23" s="238"/>
      <c r="AS23" s="239">
        <v>8181.25</v>
      </c>
      <c r="AT23" s="239"/>
      <c r="AU23" s="239"/>
      <c r="AV23" s="239"/>
      <c r="AW23" s="239"/>
      <c r="AX23" s="239"/>
      <c r="AY23" s="239">
        <v>343</v>
      </c>
      <c r="AZ23" s="239"/>
      <c r="BA23" s="239"/>
      <c r="BB23" s="239"/>
      <c r="BC23" s="239"/>
      <c r="BD23" s="239"/>
      <c r="BE23" s="238">
        <v>0</v>
      </c>
      <c r="BF23" s="238"/>
      <c r="BG23" s="238"/>
      <c r="BH23" s="238"/>
      <c r="BI23" s="238"/>
      <c r="BJ23" s="238"/>
      <c r="BK23" s="239">
        <v>2120.4</v>
      </c>
      <c r="BL23" s="239"/>
      <c r="BM23" s="239"/>
      <c r="BN23" s="239"/>
      <c r="BO23" s="239"/>
      <c r="BP23" s="239"/>
      <c r="BQ23" s="239">
        <v>77.7</v>
      </c>
      <c r="BR23" s="239"/>
      <c r="BS23" s="239"/>
      <c r="BT23" s="239"/>
      <c r="BU23" s="239"/>
      <c r="BV23" s="239"/>
      <c r="BW23" s="238">
        <v>0</v>
      </c>
      <c r="BX23" s="238"/>
      <c r="BY23" s="238"/>
      <c r="BZ23" s="238"/>
      <c r="CA23" s="238"/>
      <c r="CB23" s="238"/>
    </row>
    <row r="24" spans="1:80" s="197" customFormat="1" ht="12.75" x14ac:dyDescent="0.2">
      <c r="A24" s="236"/>
      <c r="B24" s="236"/>
      <c r="C24" s="236"/>
      <c r="D24" s="237" t="s">
        <v>25</v>
      </c>
      <c r="E24" s="237"/>
      <c r="F24" s="237"/>
      <c r="G24" s="237"/>
      <c r="H24" s="237"/>
      <c r="I24" s="237"/>
      <c r="J24" s="237"/>
      <c r="K24" s="237"/>
      <c r="L24" s="237"/>
      <c r="M24" s="237"/>
      <c r="N24" s="237"/>
      <c r="O24" s="237"/>
      <c r="P24" s="237"/>
      <c r="Q24" s="237"/>
      <c r="R24" s="237"/>
      <c r="S24" s="237"/>
      <c r="T24" s="237"/>
      <c r="U24" s="237"/>
      <c r="V24" s="237"/>
      <c r="W24" s="237"/>
      <c r="X24" s="237"/>
      <c r="Y24" s="237"/>
      <c r="Z24" s="237"/>
      <c r="AA24" s="238">
        <v>1</v>
      </c>
      <c r="AB24" s="238"/>
      <c r="AC24" s="238"/>
      <c r="AD24" s="238"/>
      <c r="AE24" s="238"/>
      <c r="AF24" s="238"/>
      <c r="AG24" s="238">
        <v>0</v>
      </c>
      <c r="AH24" s="238"/>
      <c r="AI24" s="238"/>
      <c r="AJ24" s="238"/>
      <c r="AK24" s="238"/>
      <c r="AL24" s="238"/>
      <c r="AM24" s="238">
        <v>0</v>
      </c>
      <c r="AN24" s="238"/>
      <c r="AO24" s="238"/>
      <c r="AP24" s="238"/>
      <c r="AQ24" s="238"/>
      <c r="AR24" s="238"/>
      <c r="AS24" s="239">
        <v>150</v>
      </c>
      <c r="AT24" s="239"/>
      <c r="AU24" s="239"/>
      <c r="AV24" s="239"/>
      <c r="AW24" s="239"/>
      <c r="AX24" s="239"/>
      <c r="AY24" s="239">
        <v>0</v>
      </c>
      <c r="AZ24" s="239"/>
      <c r="BA24" s="239"/>
      <c r="BB24" s="239"/>
      <c r="BC24" s="239"/>
      <c r="BD24" s="239"/>
      <c r="BE24" s="238">
        <v>0</v>
      </c>
      <c r="BF24" s="238"/>
      <c r="BG24" s="238"/>
      <c r="BH24" s="238"/>
      <c r="BI24" s="238"/>
      <c r="BJ24" s="238"/>
      <c r="BK24" s="239">
        <v>40.35</v>
      </c>
      <c r="BL24" s="239"/>
      <c r="BM24" s="239"/>
      <c r="BN24" s="239"/>
      <c r="BO24" s="239"/>
      <c r="BP24" s="239"/>
      <c r="BQ24" s="238">
        <v>0</v>
      </c>
      <c r="BR24" s="238"/>
      <c r="BS24" s="238"/>
      <c r="BT24" s="238"/>
      <c r="BU24" s="238"/>
      <c r="BV24" s="238"/>
      <c r="BW24" s="238">
        <v>0</v>
      </c>
      <c r="BX24" s="238"/>
      <c r="BY24" s="238"/>
      <c r="BZ24" s="238"/>
      <c r="CA24" s="238"/>
      <c r="CB24" s="238"/>
    </row>
    <row r="25" spans="1:80" s="197" customFormat="1" ht="12.75" x14ac:dyDescent="0.2">
      <c r="A25" s="236"/>
      <c r="B25" s="236"/>
      <c r="C25" s="236"/>
      <c r="D25" s="237" t="s">
        <v>28</v>
      </c>
      <c r="E25" s="237"/>
      <c r="F25" s="237"/>
      <c r="G25" s="237"/>
      <c r="H25" s="237"/>
      <c r="I25" s="237"/>
      <c r="J25" s="237"/>
      <c r="K25" s="237"/>
      <c r="L25" s="237"/>
      <c r="M25" s="237"/>
      <c r="N25" s="237"/>
      <c r="O25" s="237"/>
      <c r="P25" s="237"/>
      <c r="Q25" s="237"/>
      <c r="R25" s="237"/>
      <c r="S25" s="237"/>
      <c r="T25" s="237"/>
      <c r="U25" s="237"/>
      <c r="V25" s="237"/>
      <c r="W25" s="237"/>
      <c r="X25" s="237"/>
      <c r="Y25" s="237"/>
      <c r="Z25" s="237"/>
      <c r="AA25" s="238"/>
      <c r="AB25" s="238"/>
      <c r="AC25" s="238"/>
      <c r="AD25" s="238"/>
      <c r="AE25" s="238"/>
      <c r="AF25" s="238"/>
      <c r="AG25" s="238"/>
      <c r="AH25" s="238"/>
      <c r="AI25" s="238"/>
      <c r="AJ25" s="238"/>
      <c r="AK25" s="238"/>
      <c r="AL25" s="238"/>
      <c r="AM25" s="238"/>
      <c r="AN25" s="238"/>
      <c r="AO25" s="238"/>
      <c r="AP25" s="238"/>
      <c r="AQ25" s="238"/>
      <c r="AR25" s="238"/>
      <c r="AS25" s="239"/>
      <c r="AT25" s="239"/>
      <c r="AU25" s="239"/>
      <c r="AV25" s="239"/>
      <c r="AW25" s="239"/>
      <c r="AX25" s="239"/>
      <c r="AY25" s="239"/>
      <c r="AZ25" s="239"/>
      <c r="BA25" s="239"/>
      <c r="BB25" s="239"/>
      <c r="BC25" s="239"/>
      <c r="BD25" s="239"/>
      <c r="BE25" s="238"/>
      <c r="BF25" s="238"/>
      <c r="BG25" s="238"/>
      <c r="BH25" s="238"/>
      <c r="BI25" s="238"/>
      <c r="BJ25" s="238"/>
      <c r="BK25" s="239"/>
      <c r="BL25" s="239"/>
      <c r="BM25" s="239"/>
      <c r="BN25" s="239"/>
      <c r="BO25" s="239"/>
      <c r="BP25" s="239"/>
      <c r="BQ25" s="238"/>
      <c r="BR25" s="238"/>
      <c r="BS25" s="238"/>
      <c r="BT25" s="238"/>
      <c r="BU25" s="238"/>
      <c r="BV25" s="238"/>
      <c r="BW25" s="238"/>
      <c r="BX25" s="238"/>
      <c r="BY25" s="238"/>
      <c r="BZ25" s="238"/>
      <c r="CA25" s="238"/>
      <c r="CB25" s="238"/>
    </row>
    <row r="26" spans="1:80" s="197" customFormat="1" ht="18" customHeight="1" x14ac:dyDescent="0.2">
      <c r="A26" s="236" t="s">
        <v>8</v>
      </c>
      <c r="B26" s="236"/>
      <c r="C26" s="236"/>
      <c r="D26" s="237" t="s">
        <v>29</v>
      </c>
      <c r="E26" s="237"/>
      <c r="F26" s="237"/>
      <c r="G26" s="237"/>
      <c r="H26" s="237"/>
      <c r="I26" s="237"/>
      <c r="J26" s="237"/>
      <c r="K26" s="237"/>
      <c r="L26" s="237"/>
      <c r="M26" s="237"/>
      <c r="N26" s="237"/>
      <c r="O26" s="237"/>
      <c r="P26" s="237"/>
      <c r="Q26" s="237"/>
      <c r="R26" s="237"/>
      <c r="S26" s="237"/>
      <c r="T26" s="237"/>
      <c r="U26" s="237"/>
      <c r="V26" s="237"/>
      <c r="W26" s="237"/>
      <c r="X26" s="237"/>
      <c r="Y26" s="237"/>
      <c r="Z26" s="237"/>
      <c r="AA26" s="238">
        <v>9</v>
      </c>
      <c r="AB26" s="238"/>
      <c r="AC26" s="238"/>
      <c r="AD26" s="238"/>
      <c r="AE26" s="238"/>
      <c r="AF26" s="238"/>
      <c r="AG26" s="238">
        <v>4</v>
      </c>
      <c r="AH26" s="238"/>
      <c r="AI26" s="238"/>
      <c r="AJ26" s="238"/>
      <c r="AK26" s="238"/>
      <c r="AL26" s="238"/>
      <c r="AM26" s="238">
        <v>0</v>
      </c>
      <c r="AN26" s="238"/>
      <c r="AO26" s="238"/>
      <c r="AP26" s="238"/>
      <c r="AQ26" s="238"/>
      <c r="AR26" s="238"/>
      <c r="AS26" s="239">
        <v>2140.5</v>
      </c>
      <c r="AT26" s="239"/>
      <c r="AU26" s="239"/>
      <c r="AV26" s="239"/>
      <c r="AW26" s="239"/>
      <c r="AX26" s="239"/>
      <c r="AY26" s="239">
        <v>1622</v>
      </c>
      <c r="AZ26" s="239"/>
      <c r="BA26" s="239"/>
      <c r="BB26" s="239"/>
      <c r="BC26" s="239"/>
      <c r="BD26" s="239"/>
      <c r="BE26" s="239">
        <v>0</v>
      </c>
      <c r="BF26" s="239"/>
      <c r="BG26" s="239"/>
      <c r="BH26" s="239"/>
      <c r="BI26" s="239"/>
      <c r="BJ26" s="239"/>
      <c r="BK26" s="239">
        <v>3756.9</v>
      </c>
      <c r="BL26" s="239"/>
      <c r="BM26" s="239"/>
      <c r="BN26" s="239"/>
      <c r="BO26" s="239"/>
      <c r="BP26" s="239"/>
      <c r="BQ26" s="239">
        <v>1176.3</v>
      </c>
      <c r="BR26" s="239"/>
      <c r="BS26" s="239"/>
      <c r="BT26" s="239"/>
      <c r="BU26" s="239"/>
      <c r="BV26" s="239"/>
      <c r="BW26" s="238">
        <v>0</v>
      </c>
      <c r="BX26" s="238"/>
      <c r="BY26" s="238"/>
      <c r="BZ26" s="238"/>
      <c r="CA26" s="238"/>
      <c r="CB26" s="238"/>
    </row>
    <row r="27" spans="1:80" s="197" customFormat="1" ht="12.75" x14ac:dyDescent="0.2">
      <c r="A27" s="236"/>
      <c r="B27" s="236"/>
      <c r="C27" s="236"/>
      <c r="D27" s="240" t="s">
        <v>25</v>
      </c>
      <c r="E27" s="237"/>
      <c r="F27" s="237"/>
      <c r="G27" s="237"/>
      <c r="H27" s="237"/>
      <c r="I27" s="237"/>
      <c r="J27" s="237"/>
      <c r="K27" s="237"/>
      <c r="L27" s="237"/>
      <c r="M27" s="237"/>
      <c r="N27" s="237"/>
      <c r="O27" s="237"/>
      <c r="P27" s="237"/>
      <c r="Q27" s="237"/>
      <c r="R27" s="237"/>
      <c r="S27" s="237"/>
      <c r="T27" s="237"/>
      <c r="U27" s="237"/>
      <c r="V27" s="237"/>
      <c r="W27" s="237"/>
      <c r="X27" s="237"/>
      <c r="Y27" s="237"/>
      <c r="Z27" s="237"/>
      <c r="AA27" s="238">
        <v>0</v>
      </c>
      <c r="AB27" s="238"/>
      <c r="AC27" s="238"/>
      <c r="AD27" s="238"/>
      <c r="AE27" s="238"/>
      <c r="AF27" s="238"/>
      <c r="AG27" s="238">
        <v>0</v>
      </c>
      <c r="AH27" s="238"/>
      <c r="AI27" s="238"/>
      <c r="AJ27" s="238"/>
      <c r="AK27" s="238"/>
      <c r="AL27" s="238"/>
      <c r="AM27" s="238">
        <v>0</v>
      </c>
      <c r="AN27" s="238"/>
      <c r="AO27" s="238"/>
      <c r="AP27" s="238"/>
      <c r="AQ27" s="238"/>
      <c r="AR27" s="238"/>
      <c r="AS27" s="238">
        <v>0</v>
      </c>
      <c r="AT27" s="238"/>
      <c r="AU27" s="238"/>
      <c r="AV27" s="238"/>
      <c r="AW27" s="238"/>
      <c r="AX27" s="238"/>
      <c r="AY27" s="238">
        <v>0</v>
      </c>
      <c r="AZ27" s="238"/>
      <c r="BA27" s="238"/>
      <c r="BB27" s="238"/>
      <c r="BC27" s="238"/>
      <c r="BD27" s="238"/>
      <c r="BE27" s="238">
        <v>0</v>
      </c>
      <c r="BF27" s="238"/>
      <c r="BG27" s="238"/>
      <c r="BH27" s="238"/>
      <c r="BI27" s="238"/>
      <c r="BJ27" s="238"/>
      <c r="BK27" s="238">
        <v>0</v>
      </c>
      <c r="BL27" s="238"/>
      <c r="BM27" s="238"/>
      <c r="BN27" s="238"/>
      <c r="BO27" s="238"/>
      <c r="BP27" s="238"/>
      <c r="BQ27" s="238">
        <v>0</v>
      </c>
      <c r="BR27" s="238"/>
      <c r="BS27" s="238"/>
      <c r="BT27" s="238"/>
      <c r="BU27" s="238"/>
      <c r="BV27" s="238"/>
      <c r="BW27" s="238">
        <v>0</v>
      </c>
      <c r="BX27" s="238"/>
      <c r="BY27" s="238"/>
      <c r="BZ27" s="238"/>
      <c r="CA27" s="238"/>
      <c r="CB27" s="238"/>
    </row>
    <row r="28" spans="1:80" s="197" customFormat="1" ht="12.75" x14ac:dyDescent="0.2">
      <c r="A28" s="236"/>
      <c r="B28" s="236"/>
      <c r="C28" s="236"/>
      <c r="D28" s="237" t="s">
        <v>30</v>
      </c>
      <c r="E28" s="237"/>
      <c r="F28" s="237"/>
      <c r="G28" s="237"/>
      <c r="H28" s="237"/>
      <c r="I28" s="237"/>
      <c r="J28" s="237"/>
      <c r="K28" s="237"/>
      <c r="L28" s="237"/>
      <c r="M28" s="237"/>
      <c r="N28" s="237"/>
      <c r="O28" s="237"/>
      <c r="P28" s="237"/>
      <c r="Q28" s="237"/>
      <c r="R28" s="237"/>
      <c r="S28" s="237"/>
      <c r="T28" s="237"/>
      <c r="U28" s="237"/>
      <c r="V28" s="237"/>
      <c r="W28" s="237"/>
      <c r="X28" s="237"/>
      <c r="Y28" s="237"/>
      <c r="Z28" s="237"/>
      <c r="AA28" s="238"/>
      <c r="AB28" s="238"/>
      <c r="AC28" s="238"/>
      <c r="AD28" s="238"/>
      <c r="AE28" s="238"/>
      <c r="AF28" s="238"/>
      <c r="AG28" s="238"/>
      <c r="AH28" s="238"/>
      <c r="AI28" s="238"/>
      <c r="AJ28" s="238"/>
      <c r="AK28" s="238"/>
      <c r="AL28" s="238"/>
      <c r="AM28" s="238"/>
      <c r="AN28" s="238"/>
      <c r="AO28" s="238"/>
      <c r="AP28" s="238"/>
      <c r="AQ28" s="238"/>
      <c r="AR28" s="238"/>
      <c r="AS28" s="238"/>
      <c r="AT28" s="238"/>
      <c r="AU28" s="238"/>
      <c r="AV28" s="238"/>
      <c r="AW28" s="238"/>
      <c r="AX28" s="238"/>
      <c r="AY28" s="238"/>
      <c r="AZ28" s="238"/>
      <c r="BA28" s="238"/>
      <c r="BB28" s="238"/>
      <c r="BC28" s="238"/>
      <c r="BD28" s="238"/>
      <c r="BE28" s="238"/>
      <c r="BF28" s="238"/>
      <c r="BG28" s="238"/>
      <c r="BH28" s="238"/>
      <c r="BI28" s="238"/>
      <c r="BJ28" s="238"/>
      <c r="BK28" s="238"/>
      <c r="BL28" s="238"/>
      <c r="BM28" s="238"/>
      <c r="BN28" s="238"/>
      <c r="BO28" s="238"/>
      <c r="BP28" s="238"/>
      <c r="BQ28" s="238"/>
      <c r="BR28" s="238"/>
      <c r="BS28" s="238"/>
      <c r="BT28" s="238"/>
      <c r="BU28" s="238"/>
      <c r="BV28" s="238"/>
      <c r="BW28" s="238"/>
      <c r="BX28" s="238"/>
      <c r="BY28" s="238"/>
      <c r="BZ28" s="238"/>
      <c r="CA28" s="238"/>
      <c r="CB28" s="238"/>
    </row>
    <row r="29" spans="1:80" s="197" customFormat="1" ht="18" customHeight="1" x14ac:dyDescent="0.2">
      <c r="A29" s="236" t="s">
        <v>31</v>
      </c>
      <c r="B29" s="236"/>
      <c r="C29" s="236"/>
      <c r="D29" s="237" t="s">
        <v>32</v>
      </c>
      <c r="E29" s="237"/>
      <c r="F29" s="237"/>
      <c r="G29" s="237"/>
      <c r="H29" s="237"/>
      <c r="I29" s="237"/>
      <c r="J29" s="237"/>
      <c r="K29" s="237"/>
      <c r="L29" s="237"/>
      <c r="M29" s="237"/>
      <c r="N29" s="237"/>
      <c r="O29" s="237"/>
      <c r="P29" s="237"/>
      <c r="Q29" s="237"/>
      <c r="R29" s="237"/>
      <c r="S29" s="237"/>
      <c r="T29" s="237"/>
      <c r="U29" s="237"/>
      <c r="V29" s="237"/>
      <c r="W29" s="237"/>
      <c r="X29" s="237"/>
      <c r="Y29" s="237"/>
      <c r="Z29" s="237"/>
      <c r="AA29" s="238">
        <v>0</v>
      </c>
      <c r="AB29" s="238"/>
      <c r="AC29" s="238"/>
      <c r="AD29" s="238"/>
      <c r="AE29" s="238"/>
      <c r="AF29" s="238"/>
      <c r="AG29" s="238">
        <v>1</v>
      </c>
      <c r="AH29" s="238"/>
      <c r="AI29" s="238"/>
      <c r="AJ29" s="238"/>
      <c r="AK29" s="238"/>
      <c r="AL29" s="238"/>
      <c r="AM29" s="238">
        <v>0</v>
      </c>
      <c r="AN29" s="238"/>
      <c r="AO29" s="238"/>
      <c r="AP29" s="238"/>
      <c r="AQ29" s="238"/>
      <c r="AR29" s="238"/>
      <c r="AS29" s="238">
        <v>0</v>
      </c>
      <c r="AT29" s="238"/>
      <c r="AU29" s="238"/>
      <c r="AV29" s="238"/>
      <c r="AW29" s="238"/>
      <c r="AX29" s="238"/>
      <c r="AY29" s="239">
        <v>2210</v>
      </c>
      <c r="AZ29" s="239"/>
      <c r="BA29" s="239"/>
      <c r="BB29" s="239"/>
      <c r="BC29" s="239"/>
      <c r="BD29" s="239"/>
      <c r="BE29" s="238">
        <v>0</v>
      </c>
      <c r="BF29" s="238"/>
      <c r="BG29" s="238"/>
      <c r="BH29" s="238"/>
      <c r="BI29" s="238"/>
      <c r="BJ29" s="238"/>
      <c r="BK29" s="238">
        <v>0</v>
      </c>
      <c r="BL29" s="238"/>
      <c r="BM29" s="238"/>
      <c r="BN29" s="238"/>
      <c r="BO29" s="238"/>
      <c r="BP29" s="238"/>
      <c r="BQ29" s="239">
        <v>13.6</v>
      </c>
      <c r="BR29" s="239"/>
      <c r="BS29" s="239"/>
      <c r="BT29" s="239"/>
      <c r="BU29" s="239"/>
      <c r="BV29" s="239"/>
      <c r="BW29" s="238">
        <v>0</v>
      </c>
      <c r="BX29" s="238"/>
      <c r="BY29" s="238"/>
      <c r="BZ29" s="238"/>
      <c r="CA29" s="238"/>
      <c r="CB29" s="238"/>
    </row>
    <row r="30" spans="1:80" s="197" customFormat="1" ht="12.75" x14ac:dyDescent="0.2">
      <c r="A30" s="236"/>
      <c r="B30" s="236"/>
      <c r="C30" s="236"/>
      <c r="D30" s="240" t="s">
        <v>25</v>
      </c>
      <c r="E30" s="237"/>
      <c r="F30" s="237"/>
      <c r="G30" s="237"/>
      <c r="H30" s="237"/>
      <c r="I30" s="237"/>
      <c r="J30" s="237"/>
      <c r="K30" s="237"/>
      <c r="L30" s="237"/>
      <c r="M30" s="237"/>
      <c r="N30" s="237"/>
      <c r="O30" s="237"/>
      <c r="P30" s="237"/>
      <c r="Q30" s="237"/>
      <c r="R30" s="237"/>
      <c r="S30" s="237"/>
      <c r="T30" s="237"/>
      <c r="U30" s="237"/>
      <c r="V30" s="237"/>
      <c r="W30" s="237"/>
      <c r="X30" s="237"/>
      <c r="Y30" s="237"/>
      <c r="Z30" s="237"/>
      <c r="AA30" s="241">
        <v>0</v>
      </c>
      <c r="AB30" s="242"/>
      <c r="AC30" s="242"/>
      <c r="AD30" s="242"/>
      <c r="AE30" s="242"/>
      <c r="AF30" s="243"/>
      <c r="AG30" s="241">
        <v>0</v>
      </c>
      <c r="AH30" s="242"/>
      <c r="AI30" s="242"/>
      <c r="AJ30" s="242"/>
      <c r="AK30" s="242"/>
      <c r="AL30" s="243"/>
      <c r="AM30" s="241">
        <v>0</v>
      </c>
      <c r="AN30" s="242"/>
      <c r="AO30" s="242"/>
      <c r="AP30" s="242"/>
      <c r="AQ30" s="242"/>
      <c r="AR30" s="243"/>
      <c r="AS30" s="241">
        <v>0</v>
      </c>
      <c r="AT30" s="242"/>
      <c r="AU30" s="242"/>
      <c r="AV30" s="242"/>
      <c r="AW30" s="242"/>
      <c r="AX30" s="243"/>
      <c r="AY30" s="241">
        <v>0</v>
      </c>
      <c r="AZ30" s="242"/>
      <c r="BA30" s="242"/>
      <c r="BB30" s="242"/>
      <c r="BC30" s="242"/>
      <c r="BD30" s="243"/>
      <c r="BE30" s="241">
        <v>0</v>
      </c>
      <c r="BF30" s="242"/>
      <c r="BG30" s="242"/>
      <c r="BH30" s="242"/>
      <c r="BI30" s="242"/>
      <c r="BJ30" s="243"/>
      <c r="BK30" s="241">
        <v>0</v>
      </c>
      <c r="BL30" s="242"/>
      <c r="BM30" s="242"/>
      <c r="BN30" s="242"/>
      <c r="BO30" s="242"/>
      <c r="BP30" s="243"/>
      <c r="BQ30" s="241">
        <v>0</v>
      </c>
      <c r="BR30" s="242"/>
      <c r="BS30" s="242"/>
      <c r="BT30" s="242"/>
      <c r="BU30" s="242"/>
      <c r="BV30" s="243"/>
      <c r="BW30" s="241">
        <v>0</v>
      </c>
      <c r="BX30" s="242"/>
      <c r="BY30" s="242"/>
      <c r="BZ30" s="242"/>
      <c r="CA30" s="242"/>
      <c r="CB30" s="243"/>
    </row>
    <row r="31" spans="1:80" s="197" customFormat="1" ht="12.75" x14ac:dyDescent="0.2">
      <c r="A31" s="236"/>
      <c r="B31" s="236"/>
      <c r="C31" s="236"/>
      <c r="D31" s="237" t="s">
        <v>30</v>
      </c>
      <c r="E31" s="237"/>
      <c r="F31" s="237"/>
      <c r="G31" s="237"/>
      <c r="H31" s="237"/>
      <c r="I31" s="237"/>
      <c r="J31" s="237"/>
      <c r="K31" s="237"/>
      <c r="L31" s="237"/>
      <c r="M31" s="237"/>
      <c r="N31" s="237"/>
      <c r="O31" s="237"/>
      <c r="P31" s="237"/>
      <c r="Q31" s="237"/>
      <c r="R31" s="237"/>
      <c r="S31" s="237"/>
      <c r="T31" s="237"/>
      <c r="U31" s="237"/>
      <c r="V31" s="237"/>
      <c r="W31" s="237"/>
      <c r="X31" s="237"/>
      <c r="Y31" s="237"/>
      <c r="Z31" s="237"/>
      <c r="AA31" s="244"/>
      <c r="AB31" s="245"/>
      <c r="AC31" s="245"/>
      <c r="AD31" s="245"/>
      <c r="AE31" s="245"/>
      <c r="AF31" s="246"/>
      <c r="AG31" s="244"/>
      <c r="AH31" s="245"/>
      <c r="AI31" s="245"/>
      <c r="AJ31" s="245"/>
      <c r="AK31" s="245"/>
      <c r="AL31" s="246"/>
      <c r="AM31" s="244"/>
      <c r="AN31" s="245"/>
      <c r="AO31" s="245"/>
      <c r="AP31" s="245"/>
      <c r="AQ31" s="245"/>
      <c r="AR31" s="246"/>
      <c r="AS31" s="244"/>
      <c r="AT31" s="245"/>
      <c r="AU31" s="245"/>
      <c r="AV31" s="245"/>
      <c r="AW31" s="245"/>
      <c r="AX31" s="246"/>
      <c r="AY31" s="244"/>
      <c r="AZ31" s="245"/>
      <c r="BA31" s="245"/>
      <c r="BB31" s="245"/>
      <c r="BC31" s="245"/>
      <c r="BD31" s="246"/>
      <c r="BE31" s="244"/>
      <c r="BF31" s="245"/>
      <c r="BG31" s="245"/>
      <c r="BH31" s="245"/>
      <c r="BI31" s="245"/>
      <c r="BJ31" s="246"/>
      <c r="BK31" s="244"/>
      <c r="BL31" s="245"/>
      <c r="BM31" s="245"/>
      <c r="BN31" s="245"/>
      <c r="BO31" s="245"/>
      <c r="BP31" s="246"/>
      <c r="BQ31" s="244"/>
      <c r="BR31" s="245"/>
      <c r="BS31" s="245"/>
      <c r="BT31" s="245"/>
      <c r="BU31" s="245"/>
      <c r="BV31" s="246"/>
      <c r="BW31" s="244"/>
      <c r="BX31" s="245"/>
      <c r="BY31" s="245"/>
      <c r="BZ31" s="245"/>
      <c r="CA31" s="245"/>
      <c r="CB31" s="246"/>
    </row>
    <row r="32" spans="1:80" s="197" customFormat="1" ht="18" customHeight="1" x14ac:dyDescent="0.2">
      <c r="A32" s="236" t="s">
        <v>33</v>
      </c>
      <c r="B32" s="236"/>
      <c r="C32" s="236"/>
      <c r="D32" s="237" t="s">
        <v>34</v>
      </c>
      <c r="E32" s="237"/>
      <c r="F32" s="237"/>
      <c r="G32" s="237"/>
      <c r="H32" s="237"/>
      <c r="I32" s="237"/>
      <c r="J32" s="237"/>
      <c r="K32" s="237"/>
      <c r="L32" s="237"/>
      <c r="M32" s="237"/>
      <c r="N32" s="237"/>
      <c r="O32" s="237"/>
      <c r="P32" s="237"/>
      <c r="Q32" s="237"/>
      <c r="R32" s="237"/>
      <c r="S32" s="237"/>
      <c r="T32" s="237"/>
      <c r="U32" s="237"/>
      <c r="V32" s="237"/>
      <c r="W32" s="237"/>
      <c r="X32" s="237"/>
      <c r="Y32" s="237"/>
      <c r="Z32" s="237"/>
      <c r="AA32" s="238">
        <v>0</v>
      </c>
      <c r="AB32" s="238"/>
      <c r="AC32" s="238"/>
      <c r="AD32" s="238"/>
      <c r="AE32" s="238"/>
      <c r="AF32" s="238"/>
      <c r="AG32" s="238">
        <v>0</v>
      </c>
      <c r="AH32" s="238"/>
      <c r="AI32" s="238"/>
      <c r="AJ32" s="238"/>
      <c r="AK32" s="238"/>
      <c r="AL32" s="238"/>
      <c r="AM32" s="238">
        <v>0</v>
      </c>
      <c r="AN32" s="238"/>
      <c r="AO32" s="238"/>
      <c r="AP32" s="238"/>
      <c r="AQ32" s="238"/>
      <c r="AR32" s="238"/>
      <c r="AS32" s="238">
        <v>0</v>
      </c>
      <c r="AT32" s="238"/>
      <c r="AU32" s="238"/>
      <c r="AV32" s="238"/>
      <c r="AW32" s="238"/>
      <c r="AX32" s="238"/>
      <c r="AY32" s="238">
        <v>0</v>
      </c>
      <c r="AZ32" s="238"/>
      <c r="BA32" s="238"/>
      <c r="BB32" s="238"/>
      <c r="BC32" s="238"/>
      <c r="BD32" s="238"/>
      <c r="BE32" s="238">
        <v>0</v>
      </c>
      <c r="BF32" s="238"/>
      <c r="BG32" s="238"/>
      <c r="BH32" s="238"/>
      <c r="BI32" s="238"/>
      <c r="BJ32" s="238"/>
      <c r="BK32" s="238">
        <v>0</v>
      </c>
      <c r="BL32" s="238"/>
      <c r="BM32" s="238"/>
      <c r="BN32" s="238"/>
      <c r="BO32" s="238"/>
      <c r="BP32" s="238"/>
      <c r="BQ32" s="238">
        <v>0</v>
      </c>
      <c r="BR32" s="238"/>
      <c r="BS32" s="238"/>
      <c r="BT32" s="238"/>
      <c r="BU32" s="238"/>
      <c r="BV32" s="238"/>
      <c r="BW32" s="238">
        <v>0</v>
      </c>
      <c r="BX32" s="238"/>
      <c r="BY32" s="238"/>
      <c r="BZ32" s="238"/>
      <c r="CA32" s="238"/>
      <c r="CB32" s="238"/>
    </row>
    <row r="33" spans="1:80" s="197" customFormat="1" ht="12.75" x14ac:dyDescent="0.2">
      <c r="A33" s="236"/>
      <c r="B33" s="236"/>
      <c r="C33" s="236"/>
      <c r="D33" s="240" t="s">
        <v>25</v>
      </c>
      <c r="E33" s="237"/>
      <c r="F33" s="237"/>
      <c r="G33" s="237"/>
      <c r="H33" s="237"/>
      <c r="I33" s="237"/>
      <c r="J33" s="237"/>
      <c r="K33" s="237"/>
      <c r="L33" s="237"/>
      <c r="M33" s="237"/>
      <c r="N33" s="237"/>
      <c r="O33" s="237"/>
      <c r="P33" s="237"/>
      <c r="Q33" s="237"/>
      <c r="R33" s="237"/>
      <c r="S33" s="237"/>
      <c r="T33" s="237"/>
      <c r="U33" s="237"/>
      <c r="V33" s="237"/>
      <c r="W33" s="237"/>
      <c r="X33" s="237"/>
      <c r="Y33" s="237"/>
      <c r="Z33" s="237"/>
      <c r="AA33" s="238">
        <v>0</v>
      </c>
      <c r="AB33" s="238"/>
      <c r="AC33" s="238"/>
      <c r="AD33" s="238"/>
      <c r="AE33" s="238"/>
      <c r="AF33" s="238"/>
      <c r="AG33" s="238">
        <v>0</v>
      </c>
      <c r="AH33" s="238"/>
      <c r="AI33" s="238"/>
      <c r="AJ33" s="238"/>
      <c r="AK33" s="238"/>
      <c r="AL33" s="238"/>
      <c r="AM33" s="238">
        <v>0</v>
      </c>
      <c r="AN33" s="238"/>
      <c r="AO33" s="238"/>
      <c r="AP33" s="238"/>
      <c r="AQ33" s="238"/>
      <c r="AR33" s="238"/>
      <c r="AS33" s="238">
        <v>0</v>
      </c>
      <c r="AT33" s="238"/>
      <c r="AU33" s="238"/>
      <c r="AV33" s="238"/>
      <c r="AW33" s="238"/>
      <c r="AX33" s="238"/>
      <c r="AY33" s="238">
        <v>0</v>
      </c>
      <c r="AZ33" s="238"/>
      <c r="BA33" s="238"/>
      <c r="BB33" s="238"/>
      <c r="BC33" s="238"/>
      <c r="BD33" s="238"/>
      <c r="BE33" s="238">
        <v>0</v>
      </c>
      <c r="BF33" s="238"/>
      <c r="BG33" s="238"/>
      <c r="BH33" s="238"/>
      <c r="BI33" s="238"/>
      <c r="BJ33" s="238"/>
      <c r="BK33" s="238">
        <v>0</v>
      </c>
      <c r="BL33" s="238"/>
      <c r="BM33" s="238"/>
      <c r="BN33" s="238"/>
      <c r="BO33" s="238"/>
      <c r="BP33" s="238"/>
      <c r="BQ33" s="238">
        <v>0</v>
      </c>
      <c r="BR33" s="238"/>
      <c r="BS33" s="238"/>
      <c r="BT33" s="238"/>
      <c r="BU33" s="238"/>
      <c r="BV33" s="238"/>
      <c r="BW33" s="238">
        <v>0</v>
      </c>
      <c r="BX33" s="238"/>
      <c r="BY33" s="238"/>
      <c r="BZ33" s="238"/>
      <c r="CA33" s="238"/>
      <c r="CB33" s="238"/>
    </row>
    <row r="34" spans="1:80" s="197" customFormat="1" ht="12.75" x14ac:dyDescent="0.2">
      <c r="A34" s="236"/>
      <c r="B34" s="236"/>
      <c r="C34" s="236"/>
      <c r="D34" s="237" t="s">
        <v>30</v>
      </c>
      <c r="E34" s="237"/>
      <c r="F34" s="237"/>
      <c r="G34" s="237"/>
      <c r="H34" s="237"/>
      <c r="I34" s="237"/>
      <c r="J34" s="237"/>
      <c r="K34" s="237"/>
      <c r="L34" s="237"/>
      <c r="M34" s="237"/>
      <c r="N34" s="237"/>
      <c r="O34" s="237"/>
      <c r="P34" s="237"/>
      <c r="Q34" s="237"/>
      <c r="R34" s="237"/>
      <c r="S34" s="237"/>
      <c r="T34" s="237"/>
      <c r="U34" s="237"/>
      <c r="V34" s="237"/>
      <c r="W34" s="237"/>
      <c r="X34" s="237"/>
      <c r="Y34" s="237"/>
      <c r="Z34" s="237"/>
      <c r="AA34" s="238"/>
      <c r="AB34" s="238"/>
      <c r="AC34" s="238"/>
      <c r="AD34" s="238"/>
      <c r="AE34" s="238"/>
      <c r="AF34" s="238"/>
      <c r="AG34" s="238"/>
      <c r="AH34" s="238"/>
      <c r="AI34" s="238"/>
      <c r="AJ34" s="238"/>
      <c r="AK34" s="238"/>
      <c r="AL34" s="238"/>
      <c r="AM34" s="238"/>
      <c r="AN34" s="238"/>
      <c r="AO34" s="238"/>
      <c r="AP34" s="238"/>
      <c r="AQ34" s="238"/>
      <c r="AR34" s="238"/>
      <c r="AS34" s="238"/>
      <c r="AT34" s="238"/>
      <c r="AU34" s="238"/>
      <c r="AV34" s="238"/>
      <c r="AW34" s="238"/>
      <c r="AX34" s="238"/>
      <c r="AY34" s="238"/>
      <c r="AZ34" s="238"/>
      <c r="BA34" s="238"/>
      <c r="BB34" s="238"/>
      <c r="BC34" s="238"/>
      <c r="BD34" s="238"/>
      <c r="BE34" s="238"/>
      <c r="BF34" s="238"/>
      <c r="BG34" s="238"/>
      <c r="BH34" s="238"/>
      <c r="BI34" s="238"/>
      <c r="BJ34" s="238"/>
      <c r="BK34" s="238"/>
      <c r="BL34" s="238"/>
      <c r="BM34" s="238"/>
      <c r="BN34" s="238"/>
      <c r="BO34" s="238"/>
      <c r="BP34" s="238"/>
      <c r="BQ34" s="238"/>
      <c r="BR34" s="238"/>
      <c r="BS34" s="238"/>
      <c r="BT34" s="238"/>
      <c r="BU34" s="238"/>
      <c r="BV34" s="238"/>
      <c r="BW34" s="238"/>
      <c r="BX34" s="238"/>
      <c r="BY34" s="238"/>
      <c r="BZ34" s="238"/>
      <c r="CA34" s="238"/>
      <c r="CB34" s="238"/>
    </row>
    <row r="35" spans="1:80" s="197" customFormat="1" ht="18" customHeight="1" x14ac:dyDescent="0.2">
      <c r="A35" s="236" t="s">
        <v>35</v>
      </c>
      <c r="B35" s="236"/>
      <c r="C35" s="236"/>
      <c r="D35" s="237" t="s">
        <v>36</v>
      </c>
      <c r="E35" s="237"/>
      <c r="F35" s="237"/>
      <c r="G35" s="237"/>
      <c r="H35" s="237"/>
      <c r="I35" s="237"/>
      <c r="J35" s="237"/>
      <c r="K35" s="237"/>
      <c r="L35" s="237"/>
      <c r="M35" s="237"/>
      <c r="N35" s="237"/>
      <c r="O35" s="237"/>
      <c r="P35" s="237"/>
      <c r="Q35" s="237"/>
      <c r="R35" s="237"/>
      <c r="S35" s="237"/>
      <c r="T35" s="237"/>
      <c r="U35" s="237"/>
      <c r="V35" s="237"/>
      <c r="W35" s="237"/>
      <c r="X35" s="237"/>
      <c r="Y35" s="237"/>
      <c r="Z35" s="237"/>
      <c r="AA35" s="238">
        <v>0</v>
      </c>
      <c r="AB35" s="238"/>
      <c r="AC35" s="238"/>
      <c r="AD35" s="238"/>
      <c r="AE35" s="238"/>
      <c r="AF35" s="238"/>
      <c r="AG35" s="238">
        <v>0</v>
      </c>
      <c r="AH35" s="238"/>
      <c r="AI35" s="238"/>
      <c r="AJ35" s="238"/>
      <c r="AK35" s="238"/>
      <c r="AL35" s="238"/>
      <c r="AM35" s="238">
        <v>0</v>
      </c>
      <c r="AN35" s="238"/>
      <c r="AO35" s="238"/>
      <c r="AP35" s="238"/>
      <c r="AQ35" s="238"/>
      <c r="AR35" s="238"/>
      <c r="AS35" s="238">
        <v>0</v>
      </c>
      <c r="AT35" s="238"/>
      <c r="AU35" s="238"/>
      <c r="AV35" s="238"/>
      <c r="AW35" s="238"/>
      <c r="AX35" s="238"/>
      <c r="AY35" s="238">
        <v>0</v>
      </c>
      <c r="AZ35" s="238"/>
      <c r="BA35" s="238"/>
      <c r="BB35" s="238"/>
      <c r="BC35" s="238"/>
      <c r="BD35" s="238"/>
      <c r="BE35" s="238">
        <v>0</v>
      </c>
      <c r="BF35" s="238"/>
      <c r="BG35" s="238"/>
      <c r="BH35" s="238"/>
      <c r="BI35" s="238"/>
      <c r="BJ35" s="238"/>
      <c r="BK35" s="238">
        <v>0</v>
      </c>
      <c r="BL35" s="238"/>
      <c r="BM35" s="238"/>
      <c r="BN35" s="238"/>
      <c r="BO35" s="238"/>
      <c r="BP35" s="238"/>
      <c r="BQ35" s="238">
        <v>0</v>
      </c>
      <c r="BR35" s="238"/>
      <c r="BS35" s="238"/>
      <c r="BT35" s="238"/>
      <c r="BU35" s="238"/>
      <c r="BV35" s="238"/>
      <c r="BW35" s="238">
        <v>0</v>
      </c>
      <c r="BX35" s="238"/>
      <c r="BY35" s="238"/>
      <c r="BZ35" s="238"/>
      <c r="CA35" s="238"/>
      <c r="CB35" s="238"/>
    </row>
    <row r="36" spans="1:80" s="197" customFormat="1" ht="12.75" x14ac:dyDescent="0.2"/>
    <row r="37" spans="1:80" s="197" customFormat="1" ht="12.75" x14ac:dyDescent="0.2"/>
    <row r="38" spans="1:80" s="197" customFormat="1" ht="12.75" x14ac:dyDescent="0.2">
      <c r="A38" s="198"/>
      <c r="B38" s="198"/>
      <c r="C38" s="198"/>
      <c r="D38" s="198"/>
      <c r="E38" s="198"/>
      <c r="F38" s="198"/>
      <c r="G38" s="198"/>
      <c r="H38" s="198"/>
      <c r="I38" s="198"/>
      <c r="J38" s="198"/>
      <c r="K38" s="198"/>
      <c r="L38" s="198"/>
      <c r="M38" s="198"/>
      <c r="N38" s="198"/>
      <c r="O38" s="198"/>
      <c r="P38" s="198"/>
      <c r="Q38" s="198"/>
      <c r="R38" s="198"/>
    </row>
    <row r="39" spans="1:80" s="3" customFormat="1" ht="11.25" x14ac:dyDescent="0.2">
      <c r="A39" s="3" t="s">
        <v>37</v>
      </c>
    </row>
    <row r="40" spans="1:80" s="3" customFormat="1" ht="11.25" customHeight="1" x14ac:dyDescent="0.2">
      <c r="A40" s="247" t="s">
        <v>38</v>
      </c>
      <c r="B40" s="247"/>
      <c r="C40" s="247"/>
      <c r="D40" s="247"/>
      <c r="E40" s="247"/>
      <c r="F40" s="247"/>
      <c r="G40" s="247"/>
      <c r="H40" s="247"/>
      <c r="I40" s="247"/>
      <c r="J40" s="247"/>
      <c r="K40" s="247"/>
      <c r="L40" s="247"/>
      <c r="M40" s="247"/>
      <c r="N40" s="247"/>
      <c r="O40" s="247"/>
      <c r="P40" s="247"/>
      <c r="Q40" s="247"/>
      <c r="R40" s="247"/>
      <c r="S40" s="247"/>
      <c r="T40" s="247"/>
      <c r="U40" s="247"/>
      <c r="V40" s="247"/>
      <c r="W40" s="247"/>
      <c r="X40" s="247"/>
      <c r="Y40" s="247"/>
      <c r="Z40" s="247"/>
      <c r="AA40" s="247"/>
      <c r="AB40" s="247"/>
      <c r="AC40" s="247"/>
      <c r="AD40" s="247"/>
      <c r="AE40" s="247"/>
      <c r="AF40" s="247"/>
      <c r="AG40" s="247"/>
      <c r="AH40" s="247"/>
      <c r="AI40" s="247"/>
      <c r="AJ40" s="247"/>
      <c r="AK40" s="247"/>
      <c r="AL40" s="247"/>
      <c r="AM40" s="247"/>
      <c r="AN40" s="247"/>
      <c r="AO40" s="247"/>
      <c r="AP40" s="247"/>
      <c r="AQ40" s="247"/>
      <c r="AR40" s="247"/>
      <c r="AS40" s="247"/>
      <c r="AT40" s="247"/>
      <c r="AU40" s="247"/>
      <c r="AV40" s="247"/>
      <c r="AW40" s="247"/>
      <c r="AX40" s="247"/>
      <c r="AY40" s="247"/>
      <c r="AZ40" s="247"/>
      <c r="BA40" s="247"/>
      <c r="BB40" s="247"/>
      <c r="BC40" s="247"/>
      <c r="BD40" s="247"/>
      <c r="BE40" s="247"/>
      <c r="BF40" s="247"/>
      <c r="BG40" s="247"/>
      <c r="BH40" s="247"/>
      <c r="BI40" s="247"/>
      <c r="BJ40" s="247"/>
      <c r="BK40" s="247"/>
      <c r="BL40" s="247"/>
      <c r="BM40" s="247"/>
      <c r="BN40" s="247"/>
      <c r="BO40" s="247"/>
      <c r="BP40" s="247"/>
      <c r="BQ40" s="247"/>
      <c r="BR40" s="247"/>
      <c r="BS40" s="247"/>
      <c r="BT40" s="247"/>
      <c r="BU40" s="247"/>
      <c r="BV40" s="247"/>
      <c r="BW40" s="247"/>
      <c r="BX40" s="247"/>
      <c r="BY40" s="247"/>
      <c r="BZ40" s="247"/>
      <c r="CA40" s="247"/>
      <c r="CB40" s="247"/>
    </row>
    <row r="41" spans="1:80" s="3" customFormat="1" ht="11.25" x14ac:dyDescent="0.2">
      <c r="A41" s="247"/>
      <c r="B41" s="247"/>
      <c r="C41" s="247"/>
      <c r="D41" s="247"/>
      <c r="E41" s="247"/>
      <c r="F41" s="247"/>
      <c r="G41" s="247"/>
      <c r="H41" s="247"/>
      <c r="I41" s="247"/>
      <c r="J41" s="247"/>
      <c r="K41" s="247"/>
      <c r="L41" s="247"/>
      <c r="M41" s="247"/>
      <c r="N41" s="247"/>
      <c r="O41" s="247"/>
      <c r="P41" s="247"/>
      <c r="Q41" s="247"/>
      <c r="R41" s="247"/>
      <c r="S41" s="247"/>
      <c r="T41" s="247"/>
      <c r="U41" s="247"/>
      <c r="V41" s="247"/>
      <c r="W41" s="247"/>
      <c r="X41" s="247"/>
      <c r="Y41" s="247"/>
      <c r="Z41" s="247"/>
      <c r="AA41" s="247"/>
      <c r="AB41" s="247"/>
      <c r="AC41" s="247"/>
      <c r="AD41" s="247"/>
      <c r="AE41" s="247"/>
      <c r="AF41" s="247"/>
      <c r="AG41" s="247"/>
      <c r="AH41" s="247"/>
      <c r="AI41" s="247"/>
      <c r="AJ41" s="247"/>
      <c r="AK41" s="247"/>
      <c r="AL41" s="247"/>
      <c r="AM41" s="247"/>
      <c r="AN41" s="247"/>
      <c r="AO41" s="247"/>
      <c r="AP41" s="247"/>
      <c r="AQ41" s="247"/>
      <c r="AR41" s="247"/>
      <c r="AS41" s="247"/>
      <c r="AT41" s="247"/>
      <c r="AU41" s="247"/>
      <c r="AV41" s="247"/>
      <c r="AW41" s="247"/>
      <c r="AX41" s="247"/>
      <c r="AY41" s="247"/>
      <c r="AZ41" s="247"/>
      <c r="BA41" s="247"/>
      <c r="BB41" s="247"/>
      <c r="BC41" s="247"/>
      <c r="BD41" s="247"/>
      <c r="BE41" s="247"/>
      <c r="BF41" s="247"/>
      <c r="BG41" s="247"/>
      <c r="BH41" s="247"/>
      <c r="BI41" s="247"/>
      <c r="BJ41" s="247"/>
      <c r="BK41" s="247"/>
      <c r="BL41" s="247"/>
      <c r="BM41" s="247"/>
      <c r="BN41" s="247"/>
      <c r="BO41" s="247"/>
      <c r="BP41" s="247"/>
      <c r="BQ41" s="247"/>
      <c r="BR41" s="247"/>
      <c r="BS41" s="247"/>
      <c r="BT41" s="247"/>
      <c r="BU41" s="247"/>
      <c r="BV41" s="247"/>
      <c r="BW41" s="247"/>
      <c r="BX41" s="247"/>
      <c r="BY41" s="247"/>
      <c r="BZ41" s="247"/>
      <c r="CA41" s="247"/>
      <c r="CB41" s="247"/>
    </row>
    <row r="42" spans="1:80" s="3" customFormat="1" ht="11.25" x14ac:dyDescent="0.2">
      <c r="A42" s="247"/>
      <c r="B42" s="247"/>
      <c r="C42" s="247"/>
      <c r="D42" s="247"/>
      <c r="E42" s="247"/>
      <c r="F42" s="247"/>
      <c r="G42" s="247"/>
      <c r="H42" s="247"/>
      <c r="I42" s="247"/>
      <c r="J42" s="247"/>
      <c r="K42" s="247"/>
      <c r="L42" s="247"/>
      <c r="M42" s="247"/>
      <c r="N42" s="247"/>
      <c r="O42" s="247"/>
      <c r="P42" s="247"/>
      <c r="Q42" s="247"/>
      <c r="R42" s="247"/>
      <c r="S42" s="247"/>
      <c r="T42" s="247"/>
      <c r="U42" s="247"/>
      <c r="V42" s="247"/>
      <c r="W42" s="247"/>
      <c r="X42" s="247"/>
      <c r="Y42" s="247"/>
      <c r="Z42" s="247"/>
      <c r="AA42" s="247"/>
      <c r="AB42" s="247"/>
      <c r="AC42" s="247"/>
      <c r="AD42" s="247"/>
      <c r="AE42" s="247"/>
      <c r="AF42" s="247"/>
      <c r="AG42" s="247"/>
      <c r="AH42" s="247"/>
      <c r="AI42" s="247"/>
      <c r="AJ42" s="247"/>
      <c r="AK42" s="247"/>
      <c r="AL42" s="247"/>
      <c r="AM42" s="247"/>
      <c r="AN42" s="247"/>
      <c r="AO42" s="247"/>
      <c r="AP42" s="247"/>
      <c r="AQ42" s="247"/>
      <c r="AR42" s="247"/>
      <c r="AS42" s="247"/>
      <c r="AT42" s="247"/>
      <c r="AU42" s="247"/>
      <c r="AV42" s="247"/>
      <c r="AW42" s="247"/>
      <c r="AX42" s="247"/>
      <c r="AY42" s="247"/>
      <c r="AZ42" s="247"/>
      <c r="BA42" s="247"/>
      <c r="BB42" s="247"/>
      <c r="BC42" s="247"/>
      <c r="BD42" s="247"/>
      <c r="BE42" s="247"/>
      <c r="BF42" s="247"/>
      <c r="BG42" s="247"/>
      <c r="BH42" s="247"/>
      <c r="BI42" s="247"/>
      <c r="BJ42" s="247"/>
      <c r="BK42" s="247"/>
      <c r="BL42" s="247"/>
      <c r="BM42" s="247"/>
      <c r="BN42" s="247"/>
      <c r="BO42" s="247"/>
      <c r="BP42" s="247"/>
      <c r="BQ42" s="247"/>
      <c r="BR42" s="247"/>
      <c r="BS42" s="247"/>
      <c r="BT42" s="247"/>
      <c r="BU42" s="247"/>
      <c r="BV42" s="247"/>
      <c r="BW42" s="247"/>
      <c r="BX42" s="247"/>
      <c r="BY42" s="247"/>
      <c r="BZ42" s="247"/>
      <c r="CA42" s="247"/>
      <c r="CB42" s="247"/>
    </row>
    <row r="43" spans="1:80" s="3" customFormat="1" ht="11.25" x14ac:dyDescent="0.2">
      <c r="A43" s="247"/>
      <c r="B43" s="247"/>
      <c r="C43" s="247"/>
      <c r="D43" s="247"/>
      <c r="E43" s="247"/>
      <c r="F43" s="247"/>
      <c r="G43" s="247"/>
      <c r="H43" s="247"/>
      <c r="I43" s="247"/>
      <c r="J43" s="247"/>
      <c r="K43" s="247"/>
      <c r="L43" s="247"/>
      <c r="M43" s="247"/>
      <c r="N43" s="247"/>
      <c r="O43" s="247"/>
      <c r="P43" s="247"/>
      <c r="Q43" s="247"/>
      <c r="R43" s="247"/>
      <c r="S43" s="247"/>
      <c r="T43" s="247"/>
      <c r="U43" s="247"/>
      <c r="V43" s="247"/>
      <c r="W43" s="247"/>
      <c r="X43" s="247"/>
      <c r="Y43" s="247"/>
      <c r="Z43" s="247"/>
      <c r="AA43" s="247"/>
      <c r="AB43" s="247"/>
      <c r="AC43" s="247"/>
      <c r="AD43" s="247"/>
      <c r="AE43" s="247"/>
      <c r="AF43" s="247"/>
      <c r="AG43" s="247"/>
      <c r="AH43" s="247"/>
      <c r="AI43" s="247"/>
      <c r="AJ43" s="247"/>
      <c r="AK43" s="247"/>
      <c r="AL43" s="247"/>
      <c r="AM43" s="247"/>
      <c r="AN43" s="247"/>
      <c r="AO43" s="247"/>
      <c r="AP43" s="247"/>
      <c r="AQ43" s="247"/>
      <c r="AR43" s="247"/>
      <c r="AS43" s="247"/>
      <c r="AT43" s="247"/>
      <c r="AU43" s="247"/>
      <c r="AV43" s="247"/>
      <c r="AW43" s="247"/>
      <c r="AX43" s="247"/>
      <c r="AY43" s="247"/>
      <c r="AZ43" s="247"/>
      <c r="BA43" s="247"/>
      <c r="BB43" s="247"/>
      <c r="BC43" s="247"/>
      <c r="BD43" s="247"/>
      <c r="BE43" s="247"/>
      <c r="BF43" s="247"/>
      <c r="BG43" s="247"/>
      <c r="BH43" s="247"/>
      <c r="BI43" s="247"/>
      <c r="BJ43" s="247"/>
      <c r="BK43" s="247"/>
      <c r="BL43" s="247"/>
      <c r="BM43" s="247"/>
      <c r="BN43" s="247"/>
      <c r="BO43" s="247"/>
      <c r="BP43" s="247"/>
      <c r="BQ43" s="247"/>
      <c r="BR43" s="247"/>
      <c r="BS43" s="247"/>
      <c r="BT43" s="247"/>
      <c r="BU43" s="247"/>
      <c r="BV43" s="247"/>
      <c r="BW43" s="247"/>
      <c r="BX43" s="247"/>
      <c r="BY43" s="247"/>
      <c r="BZ43" s="247"/>
      <c r="CA43" s="247"/>
      <c r="CB43" s="247"/>
    </row>
    <row r="44" spans="1:80" s="3" customFormat="1" ht="11.25" x14ac:dyDescent="0.2">
      <c r="A44" s="247"/>
      <c r="B44" s="247"/>
      <c r="C44" s="247"/>
      <c r="D44" s="247"/>
      <c r="E44" s="247"/>
      <c r="F44" s="247"/>
      <c r="G44" s="247"/>
      <c r="H44" s="247"/>
      <c r="I44" s="247"/>
      <c r="J44" s="247"/>
      <c r="K44" s="247"/>
      <c r="L44" s="247"/>
      <c r="M44" s="247"/>
      <c r="N44" s="247"/>
      <c r="O44" s="247"/>
      <c r="P44" s="247"/>
      <c r="Q44" s="247"/>
      <c r="R44" s="247"/>
      <c r="S44" s="247"/>
      <c r="T44" s="247"/>
      <c r="U44" s="247"/>
      <c r="V44" s="247"/>
      <c r="W44" s="247"/>
      <c r="X44" s="247"/>
      <c r="Y44" s="247"/>
      <c r="Z44" s="247"/>
      <c r="AA44" s="247"/>
      <c r="AB44" s="247"/>
      <c r="AC44" s="247"/>
      <c r="AD44" s="247"/>
      <c r="AE44" s="247"/>
      <c r="AF44" s="247"/>
      <c r="AG44" s="247"/>
      <c r="AH44" s="247"/>
      <c r="AI44" s="247"/>
      <c r="AJ44" s="247"/>
      <c r="AK44" s="247"/>
      <c r="AL44" s="247"/>
      <c r="AM44" s="247"/>
      <c r="AN44" s="247"/>
      <c r="AO44" s="247"/>
      <c r="AP44" s="247"/>
      <c r="AQ44" s="247"/>
      <c r="AR44" s="247"/>
      <c r="AS44" s="247"/>
      <c r="AT44" s="247"/>
      <c r="AU44" s="247"/>
      <c r="AV44" s="247"/>
      <c r="AW44" s="247"/>
      <c r="AX44" s="247"/>
      <c r="AY44" s="247"/>
      <c r="AZ44" s="247"/>
      <c r="BA44" s="247"/>
      <c r="BB44" s="247"/>
      <c r="BC44" s="247"/>
      <c r="BD44" s="247"/>
      <c r="BE44" s="247"/>
      <c r="BF44" s="247"/>
      <c r="BG44" s="247"/>
      <c r="BH44" s="247"/>
      <c r="BI44" s="247"/>
      <c r="BJ44" s="247"/>
      <c r="BK44" s="247"/>
      <c r="BL44" s="247"/>
      <c r="BM44" s="247"/>
      <c r="BN44" s="247"/>
      <c r="BO44" s="247"/>
      <c r="BP44" s="247"/>
      <c r="BQ44" s="247"/>
      <c r="BR44" s="247"/>
      <c r="BS44" s="247"/>
      <c r="BT44" s="247"/>
      <c r="BU44" s="247"/>
      <c r="BV44" s="247"/>
      <c r="BW44" s="247"/>
      <c r="BX44" s="247"/>
      <c r="BY44" s="247"/>
      <c r="BZ44" s="247"/>
      <c r="CA44" s="247"/>
      <c r="CB44" s="247"/>
    </row>
    <row r="45" spans="1:80" s="5" customFormat="1" ht="12.75" x14ac:dyDescent="0.2">
      <c r="A45" s="247"/>
      <c r="B45" s="247"/>
      <c r="C45" s="247"/>
      <c r="D45" s="247"/>
      <c r="E45" s="247"/>
      <c r="F45" s="247"/>
      <c r="G45" s="247"/>
      <c r="H45" s="247"/>
      <c r="I45" s="247"/>
      <c r="J45" s="247"/>
      <c r="K45" s="247"/>
      <c r="L45" s="247"/>
      <c r="M45" s="247"/>
      <c r="N45" s="247"/>
      <c r="O45" s="247"/>
      <c r="P45" s="247"/>
      <c r="Q45" s="247"/>
      <c r="R45" s="247"/>
      <c r="S45" s="247"/>
      <c r="T45" s="247"/>
      <c r="U45" s="247"/>
      <c r="V45" s="247"/>
      <c r="W45" s="247"/>
      <c r="X45" s="247"/>
      <c r="Y45" s="247"/>
      <c r="Z45" s="247"/>
      <c r="AA45" s="247"/>
      <c r="AB45" s="247"/>
      <c r="AC45" s="247"/>
      <c r="AD45" s="247"/>
      <c r="AE45" s="247"/>
      <c r="AF45" s="247"/>
      <c r="AG45" s="247"/>
      <c r="AH45" s="247"/>
      <c r="AI45" s="247"/>
      <c r="AJ45" s="247"/>
      <c r="AK45" s="247"/>
      <c r="AL45" s="247"/>
      <c r="AM45" s="247"/>
      <c r="AN45" s="247"/>
      <c r="AO45" s="247"/>
      <c r="AP45" s="247"/>
      <c r="AQ45" s="247"/>
      <c r="AR45" s="247"/>
      <c r="AS45" s="247"/>
      <c r="AT45" s="247"/>
      <c r="AU45" s="247"/>
      <c r="AV45" s="247"/>
      <c r="AW45" s="247"/>
      <c r="AX45" s="247"/>
      <c r="AY45" s="247"/>
      <c r="AZ45" s="247"/>
      <c r="BA45" s="247"/>
      <c r="BB45" s="247"/>
      <c r="BC45" s="247"/>
      <c r="BD45" s="247"/>
      <c r="BE45" s="247"/>
      <c r="BF45" s="247"/>
      <c r="BG45" s="247"/>
      <c r="BH45" s="247"/>
      <c r="BI45" s="247"/>
      <c r="BJ45" s="247"/>
      <c r="BK45" s="247"/>
      <c r="BL45" s="247"/>
      <c r="BM45" s="247"/>
      <c r="BN45" s="247"/>
      <c r="BO45" s="247"/>
      <c r="BP45" s="247"/>
      <c r="BQ45" s="247"/>
      <c r="BR45" s="247"/>
      <c r="BS45" s="247"/>
      <c r="BT45" s="247"/>
      <c r="BU45" s="247"/>
      <c r="BV45" s="247"/>
      <c r="BW45" s="247"/>
      <c r="BX45" s="247"/>
      <c r="BY45" s="247"/>
      <c r="BZ45" s="247"/>
      <c r="CA45" s="247"/>
      <c r="CB45" s="247"/>
    </row>
    <row r="46" spans="1:80" s="5" customFormat="1" ht="12.75" x14ac:dyDescent="0.2"/>
    <row r="47" spans="1:80" s="197" customFormat="1" ht="12.75" x14ac:dyDescent="0.2"/>
    <row r="48" spans="1:80" s="197" customFormat="1" ht="12.75" x14ac:dyDescent="0.2"/>
    <row r="49" s="197" customFormat="1" ht="12.75" x14ac:dyDescent="0.2"/>
    <row r="50" s="197" customFormat="1" ht="12.75" x14ac:dyDescent="0.2"/>
    <row r="51" s="197" customFormat="1" ht="12.75" x14ac:dyDescent="0.2"/>
    <row r="52" s="197" customFormat="1" ht="12.75" x14ac:dyDescent="0.2"/>
    <row r="53" s="197" customFormat="1" ht="12.75" x14ac:dyDescent="0.2"/>
    <row r="54" s="197" customFormat="1" ht="12.75" x14ac:dyDescent="0.2"/>
    <row r="55" s="197" customFormat="1" ht="12.75" x14ac:dyDescent="0.2"/>
    <row r="56" s="197" customFormat="1" ht="12.75" x14ac:dyDescent="0.2"/>
    <row r="57" s="197" customFormat="1" ht="12.75" x14ac:dyDescent="0.2"/>
    <row r="58" s="197" customFormat="1" ht="12.75" x14ac:dyDescent="0.2"/>
    <row r="59" s="197" customFormat="1" ht="12.75" x14ac:dyDescent="0.2"/>
    <row r="60" s="197" customFormat="1" ht="12.75" x14ac:dyDescent="0.2"/>
    <row r="61" s="197" customFormat="1" ht="12.75" x14ac:dyDescent="0.2"/>
    <row r="62" s="197" customFormat="1" ht="12.75" x14ac:dyDescent="0.2"/>
    <row r="63" s="197" customFormat="1" ht="12.75" x14ac:dyDescent="0.2"/>
    <row r="64" s="197" customFormat="1" ht="12.75" x14ac:dyDescent="0.2"/>
    <row r="65" s="197" customFormat="1" ht="12.75" x14ac:dyDescent="0.2"/>
    <row r="66" s="197" customFormat="1" ht="12.75" x14ac:dyDescent="0.2"/>
    <row r="67" s="197" customFormat="1" ht="12.75" x14ac:dyDescent="0.2"/>
    <row r="68" s="197" customFormat="1" ht="12.75" x14ac:dyDescent="0.2"/>
    <row r="69" s="197" customFormat="1" ht="12.75" x14ac:dyDescent="0.2"/>
    <row r="70" s="197" customFormat="1" ht="12.75" x14ac:dyDescent="0.2"/>
    <row r="71" s="197" customFormat="1" ht="12.75" x14ac:dyDescent="0.2"/>
    <row r="72" s="197" customFormat="1" ht="12.75" x14ac:dyDescent="0.2"/>
    <row r="73" s="197" customFormat="1" ht="12.75" x14ac:dyDescent="0.2"/>
    <row r="74" s="197" customFormat="1" ht="12.75" x14ac:dyDescent="0.2"/>
    <row r="75" s="197" customFormat="1" ht="12.75" x14ac:dyDescent="0.2"/>
    <row r="76" s="197" customFormat="1" ht="12.75" x14ac:dyDescent="0.2"/>
    <row r="77" s="197" customFormat="1" ht="12.75" x14ac:dyDescent="0.2"/>
    <row r="78" s="197" customFormat="1" ht="12.75" x14ac:dyDescent="0.2"/>
    <row r="79" s="197" customFormat="1" ht="12.75" x14ac:dyDescent="0.2"/>
    <row r="80" s="197" customFormat="1" ht="12.75" x14ac:dyDescent="0.2"/>
    <row r="81" s="197" customFormat="1" ht="12.75" x14ac:dyDescent="0.2"/>
    <row r="82" s="197" customFormat="1" ht="12.75" x14ac:dyDescent="0.2"/>
    <row r="83" s="197" customFormat="1" ht="12.75" x14ac:dyDescent="0.2"/>
    <row r="84" s="197" customFormat="1" ht="12.75" x14ac:dyDescent="0.2"/>
    <row r="85" s="197" customFormat="1" ht="12.75" x14ac:dyDescent="0.2"/>
    <row r="86" s="197" customFormat="1" ht="12.75" x14ac:dyDescent="0.2"/>
    <row r="87" s="197" customFormat="1" ht="12.75" x14ac:dyDescent="0.2"/>
    <row r="88" s="197" customFormat="1" ht="12.75" x14ac:dyDescent="0.2"/>
    <row r="89" s="197" customFormat="1" ht="12.75" x14ac:dyDescent="0.2"/>
    <row r="90" s="197" customFormat="1" ht="12.75" x14ac:dyDescent="0.2"/>
    <row r="91" s="197" customFormat="1" ht="12.75" x14ac:dyDescent="0.2"/>
    <row r="92" s="197" customFormat="1" ht="12.75" x14ac:dyDescent="0.2"/>
    <row r="93" s="197" customFormat="1" ht="12.75" x14ac:dyDescent="0.2"/>
    <row r="94" s="197" customFormat="1" ht="12.75" x14ac:dyDescent="0.2"/>
    <row r="95" s="197" customFormat="1" ht="12.75" x14ac:dyDescent="0.2"/>
    <row r="96" s="197" customFormat="1" ht="12.75" x14ac:dyDescent="0.2"/>
    <row r="97" s="197" customFormat="1" ht="12.75" x14ac:dyDescent="0.2"/>
    <row r="98" s="197" customFormat="1" ht="12.75" x14ac:dyDescent="0.2"/>
    <row r="99" s="197" customFormat="1" ht="12.75" x14ac:dyDescent="0.2"/>
    <row r="100" s="197" customFormat="1" ht="12.75" x14ac:dyDescent="0.2"/>
    <row r="101" s="197" customFormat="1" ht="12.75" x14ac:dyDescent="0.2"/>
    <row r="102" s="197" customFormat="1" ht="12.75" x14ac:dyDescent="0.2"/>
    <row r="103" s="197" customFormat="1" ht="12.75" x14ac:dyDescent="0.2"/>
    <row r="104" s="197" customFormat="1" ht="12.75" x14ac:dyDescent="0.2"/>
    <row r="105" s="197" customFormat="1" ht="12.75" x14ac:dyDescent="0.2"/>
    <row r="106" s="197" customFormat="1" ht="12.75" x14ac:dyDescent="0.2"/>
    <row r="107" s="197" customFormat="1" ht="12.75" x14ac:dyDescent="0.2"/>
    <row r="108" s="197" customFormat="1" ht="12.75" x14ac:dyDescent="0.2"/>
    <row r="109" s="197" customFormat="1" ht="12.75" x14ac:dyDescent="0.2"/>
    <row r="110" s="197" customFormat="1" ht="12.75" x14ac:dyDescent="0.2"/>
    <row r="111" s="197" customFormat="1" ht="12.75" x14ac:dyDescent="0.2"/>
    <row r="112" s="197" customFormat="1" ht="12.75" x14ac:dyDescent="0.2"/>
    <row r="113" s="197" customFormat="1" ht="12.75" x14ac:dyDescent="0.2"/>
    <row r="114" s="197" customFormat="1" ht="12.75" x14ac:dyDescent="0.2"/>
    <row r="115" s="197" customFormat="1" ht="12.75" x14ac:dyDescent="0.2"/>
    <row r="116" s="197" customFormat="1" ht="12.75" x14ac:dyDescent="0.2"/>
    <row r="117" s="197" customFormat="1" ht="12.75" x14ac:dyDescent="0.2"/>
    <row r="118" s="197" customFormat="1" ht="12.75" x14ac:dyDescent="0.2"/>
    <row r="119" s="197" customFormat="1" ht="12.75" x14ac:dyDescent="0.2"/>
    <row r="120" s="197" customFormat="1" ht="12.75" x14ac:dyDescent="0.2"/>
    <row r="121" s="197" customFormat="1" ht="12.75" x14ac:dyDescent="0.2"/>
    <row r="122" s="197" customFormat="1" ht="12.75" x14ac:dyDescent="0.2"/>
    <row r="123" s="197" customFormat="1" ht="12.75" x14ac:dyDescent="0.2"/>
    <row r="124" s="197" customFormat="1" ht="12.75" x14ac:dyDescent="0.2"/>
    <row r="125" s="197" customFormat="1" ht="12.75" x14ac:dyDescent="0.2"/>
    <row r="126" s="197" customFormat="1" ht="12.75" x14ac:dyDescent="0.2"/>
    <row r="127" s="197" customFormat="1" ht="12.75" x14ac:dyDescent="0.2"/>
    <row r="128" s="197" customFormat="1" ht="12.75" x14ac:dyDescent="0.2"/>
    <row r="129" s="197" customFormat="1" ht="12.75" x14ac:dyDescent="0.2"/>
    <row r="130" s="197" customFormat="1" ht="12.75" x14ac:dyDescent="0.2"/>
    <row r="131" s="197" customFormat="1" ht="12.75" x14ac:dyDescent="0.2"/>
    <row r="132" s="197" customFormat="1" ht="12.75" x14ac:dyDescent="0.2"/>
    <row r="133" s="197" customFormat="1" ht="12.75" x14ac:dyDescent="0.2"/>
    <row r="134" s="197" customFormat="1" ht="12.75" x14ac:dyDescent="0.2"/>
    <row r="135" s="197" customFormat="1" ht="12.75" x14ac:dyDescent="0.2"/>
    <row r="136" s="197" customFormat="1" ht="12.75" x14ac:dyDescent="0.2"/>
    <row r="137" s="197" customFormat="1" ht="12.75" x14ac:dyDescent="0.2"/>
    <row r="138" s="197" customFormat="1" ht="12.75" x14ac:dyDescent="0.2"/>
    <row r="139" s="197" customFormat="1" ht="12.75" x14ac:dyDescent="0.2"/>
    <row r="140" s="197" customFormat="1" ht="12.75" x14ac:dyDescent="0.2"/>
    <row r="141" s="197" customFormat="1" ht="12.75" x14ac:dyDescent="0.2"/>
    <row r="142" s="197" customFormat="1" ht="12.75" x14ac:dyDescent="0.2"/>
    <row r="143" s="197" customFormat="1" ht="12.75" x14ac:dyDescent="0.2"/>
    <row r="144" s="197" customFormat="1" ht="12.75" x14ac:dyDescent="0.2"/>
    <row r="145" s="197" customFormat="1" ht="12.75" x14ac:dyDescent="0.2"/>
    <row r="146" s="197" customFormat="1" ht="12.75" x14ac:dyDescent="0.2"/>
    <row r="147" s="197" customFormat="1" ht="12.75" x14ac:dyDescent="0.2"/>
    <row r="148" s="197" customFormat="1" ht="12.75" x14ac:dyDescent="0.2"/>
    <row r="149" s="197" customFormat="1" ht="12.75" x14ac:dyDescent="0.2"/>
    <row r="150" s="197" customFormat="1" ht="12.75" x14ac:dyDescent="0.2"/>
    <row r="151" s="197" customFormat="1" ht="12.75" x14ac:dyDescent="0.2"/>
    <row r="152" s="197" customFormat="1" ht="12.75" x14ac:dyDescent="0.2"/>
    <row r="153" s="197" customFormat="1" ht="12.75" x14ac:dyDescent="0.2"/>
    <row r="154" s="197" customFormat="1" ht="12.75" x14ac:dyDescent="0.2"/>
    <row r="155" s="197" customFormat="1" ht="12.75" x14ac:dyDescent="0.2"/>
    <row r="156" s="197" customFormat="1" ht="12.75" x14ac:dyDescent="0.2"/>
    <row r="157" s="197" customFormat="1" ht="12.75" x14ac:dyDescent="0.2"/>
    <row r="158" s="197" customFormat="1" ht="12.75" x14ac:dyDescent="0.2"/>
    <row r="159" s="197" customFormat="1" ht="12.75" x14ac:dyDescent="0.2"/>
    <row r="160" s="197" customFormat="1" ht="12.75" x14ac:dyDescent="0.2"/>
    <row r="161" s="197" customFormat="1" ht="12.75" x14ac:dyDescent="0.2"/>
    <row r="162" s="197" customFormat="1" ht="12.75" x14ac:dyDescent="0.2"/>
    <row r="163" s="197" customFormat="1" ht="12.75" x14ac:dyDescent="0.2"/>
    <row r="164" s="197" customFormat="1" ht="12.75" x14ac:dyDescent="0.2"/>
    <row r="165" s="197" customFormat="1" ht="12.75" x14ac:dyDescent="0.2"/>
    <row r="166" s="197" customFormat="1" ht="12.75" x14ac:dyDescent="0.2"/>
    <row r="167" s="197" customFormat="1" ht="12.75" x14ac:dyDescent="0.2"/>
    <row r="168" s="197" customFormat="1" ht="12.75" x14ac:dyDescent="0.2"/>
    <row r="169" s="197" customFormat="1" ht="12.75" x14ac:dyDescent="0.2"/>
    <row r="170" s="197" customFormat="1" ht="12.75" x14ac:dyDescent="0.2"/>
    <row r="171" s="197" customFormat="1" ht="12.75" x14ac:dyDescent="0.2"/>
    <row r="172" s="197" customFormat="1" ht="12.75" x14ac:dyDescent="0.2"/>
    <row r="173" s="197" customFormat="1" ht="12.75" x14ac:dyDescent="0.2"/>
    <row r="174" s="197" customFormat="1" ht="12.75" x14ac:dyDescent="0.2"/>
    <row r="175" s="197" customFormat="1" ht="12.75" x14ac:dyDescent="0.2"/>
    <row r="176" s="197" customFormat="1" ht="12.75" x14ac:dyDescent="0.2"/>
    <row r="177" s="197" customFormat="1" ht="12.75" x14ac:dyDescent="0.2"/>
    <row r="178" s="197" customFormat="1" ht="12.75" x14ac:dyDescent="0.2"/>
    <row r="179" s="197" customFormat="1" ht="12.75" x14ac:dyDescent="0.2"/>
    <row r="180" s="197" customFormat="1" ht="12.75" x14ac:dyDescent="0.2"/>
    <row r="181" s="197" customFormat="1" ht="12.75" x14ac:dyDescent="0.2"/>
    <row r="182" s="197" customFormat="1" ht="12.75" x14ac:dyDescent="0.2"/>
    <row r="183" s="197" customFormat="1" ht="12.75" x14ac:dyDescent="0.2"/>
    <row r="184" s="197" customFormat="1" ht="12.75" x14ac:dyDescent="0.2"/>
    <row r="185" s="197" customFormat="1" ht="12.75" x14ac:dyDescent="0.2"/>
    <row r="186" s="197" customFormat="1" ht="12.75" x14ac:dyDescent="0.2"/>
    <row r="187" s="197" customFormat="1" ht="12.75" x14ac:dyDescent="0.2"/>
    <row r="188" s="197" customFormat="1" ht="12.75" x14ac:dyDescent="0.2"/>
    <row r="189" s="197" customFormat="1" ht="12.75" x14ac:dyDescent="0.2"/>
    <row r="190" s="197" customFormat="1" ht="12.75" x14ac:dyDescent="0.2"/>
    <row r="191" s="197" customFormat="1" ht="12.75" x14ac:dyDescent="0.2"/>
    <row r="192" s="197" customFormat="1" ht="12.75" x14ac:dyDescent="0.2"/>
    <row r="193" s="197" customFormat="1" ht="12.75" x14ac:dyDescent="0.2"/>
    <row r="194" s="197" customFormat="1" ht="12.75" x14ac:dyDescent="0.2"/>
    <row r="195" s="197" customFormat="1" ht="12.75" x14ac:dyDescent="0.2"/>
    <row r="196" s="197" customFormat="1" ht="12.75" x14ac:dyDescent="0.2"/>
    <row r="197" s="197" customFormat="1" ht="12.75" x14ac:dyDescent="0.2"/>
    <row r="198" s="197" customFormat="1" ht="12.75" x14ac:dyDescent="0.2"/>
    <row r="199" s="197" customFormat="1" ht="12.75" x14ac:dyDescent="0.2"/>
    <row r="200" s="197" customFormat="1" ht="12.75" x14ac:dyDescent="0.2"/>
    <row r="201" s="197" customFormat="1" ht="12.75" x14ac:dyDescent="0.2"/>
    <row r="202" s="197" customFormat="1" ht="12.75" x14ac:dyDescent="0.2"/>
    <row r="203" s="197" customFormat="1" ht="12.75" x14ac:dyDescent="0.2"/>
    <row r="204" s="197" customFormat="1" ht="12.75" x14ac:dyDescent="0.2"/>
    <row r="205" s="197" customFormat="1" ht="12.75" x14ac:dyDescent="0.2"/>
    <row r="206" s="197" customFormat="1" ht="12.75" x14ac:dyDescent="0.2"/>
    <row r="207" s="197" customFormat="1" ht="12.75" x14ac:dyDescent="0.2"/>
    <row r="208" s="197" customFormat="1" ht="12.75" x14ac:dyDescent="0.2"/>
    <row r="209" s="197" customFormat="1" ht="12.75" x14ac:dyDescent="0.2"/>
    <row r="210" s="197" customFormat="1" ht="12.75" x14ac:dyDescent="0.2"/>
    <row r="211" s="197" customFormat="1" ht="12.75" x14ac:dyDescent="0.2"/>
    <row r="212" s="197" customFormat="1" ht="12.75" x14ac:dyDescent="0.2"/>
    <row r="213" s="197" customFormat="1" ht="12.75" x14ac:dyDescent="0.2"/>
    <row r="214" s="197" customFormat="1" ht="12.75" x14ac:dyDescent="0.2"/>
    <row r="215" s="197" customFormat="1" ht="12.75" x14ac:dyDescent="0.2"/>
    <row r="216" s="197" customFormat="1" ht="12.75" x14ac:dyDescent="0.2"/>
    <row r="217" s="197" customFormat="1" ht="12.75" x14ac:dyDescent="0.2"/>
    <row r="218" s="197" customFormat="1" ht="12.75" x14ac:dyDescent="0.2"/>
    <row r="219" s="197" customFormat="1" ht="12.75" x14ac:dyDescent="0.2"/>
    <row r="220" s="197" customFormat="1" ht="12.75" x14ac:dyDescent="0.2"/>
    <row r="221" s="197" customFormat="1" ht="12.75" x14ac:dyDescent="0.2"/>
    <row r="222" s="197" customFormat="1" ht="12.75" x14ac:dyDescent="0.2"/>
    <row r="223" s="197" customFormat="1" ht="12.75" x14ac:dyDescent="0.2"/>
    <row r="224" s="197" customFormat="1" ht="12.75" x14ac:dyDescent="0.2"/>
    <row r="225" s="197" customFormat="1" ht="12.75" x14ac:dyDescent="0.2"/>
    <row r="226" s="197" customFormat="1" ht="12.75" x14ac:dyDescent="0.2"/>
    <row r="227" s="197" customFormat="1" ht="12.75" x14ac:dyDescent="0.2"/>
    <row r="228" s="197" customFormat="1" ht="12.75" x14ac:dyDescent="0.2"/>
    <row r="229" s="197" customFormat="1" ht="12.75" x14ac:dyDescent="0.2"/>
    <row r="230" s="197" customFormat="1" ht="12.75" x14ac:dyDescent="0.2"/>
    <row r="231" s="197" customFormat="1" ht="12.75" x14ac:dyDescent="0.2"/>
    <row r="232" s="197" customFormat="1" ht="12.75" x14ac:dyDescent="0.2"/>
    <row r="233" s="197" customFormat="1" ht="12.75" x14ac:dyDescent="0.2"/>
    <row r="234" s="197" customFormat="1" ht="12.75" x14ac:dyDescent="0.2"/>
    <row r="235" s="197" customFormat="1" ht="12.75" x14ac:dyDescent="0.2"/>
    <row r="236" s="197" customFormat="1" ht="12.75" x14ac:dyDescent="0.2"/>
    <row r="237" s="197" customFormat="1" ht="12.75" x14ac:dyDescent="0.2"/>
    <row r="238" s="197" customFormat="1" ht="12.75" x14ac:dyDescent="0.2"/>
    <row r="239" s="197" customFormat="1" ht="12.75" x14ac:dyDescent="0.2"/>
    <row r="240" s="197" customFormat="1" ht="12.75" x14ac:dyDescent="0.2"/>
    <row r="241" s="197" customFormat="1" ht="12.75" x14ac:dyDescent="0.2"/>
    <row r="242" s="197" customFormat="1" ht="12.75" x14ac:dyDescent="0.2"/>
    <row r="243" s="197" customFormat="1" ht="12.75" x14ac:dyDescent="0.2"/>
    <row r="244" s="197" customFormat="1" ht="12.75" x14ac:dyDescent="0.2"/>
    <row r="245" s="197" customFormat="1" ht="12.75" x14ac:dyDescent="0.2"/>
    <row r="246" s="197" customFormat="1" ht="12.75" x14ac:dyDescent="0.2"/>
    <row r="247" s="197" customFormat="1" ht="12.75" x14ac:dyDescent="0.2"/>
    <row r="248" s="197" customFormat="1" ht="12.75" x14ac:dyDescent="0.2"/>
    <row r="249" s="197" customFormat="1" ht="12.75" x14ac:dyDescent="0.2"/>
    <row r="250" s="197" customFormat="1" ht="12.75" x14ac:dyDescent="0.2"/>
    <row r="251" s="197" customFormat="1" ht="12.75" x14ac:dyDescent="0.2"/>
    <row r="252" s="197" customFormat="1" ht="12.75" x14ac:dyDescent="0.2"/>
    <row r="253" s="197" customFormat="1" ht="12.75" x14ac:dyDescent="0.2"/>
    <row r="254" s="197" customFormat="1" ht="12.75" x14ac:dyDescent="0.2"/>
    <row r="255" s="197" customFormat="1" ht="12.75" x14ac:dyDescent="0.2"/>
    <row r="256" s="197" customFormat="1" ht="12.75" x14ac:dyDescent="0.2"/>
    <row r="257" s="197" customFormat="1" ht="12.75" x14ac:dyDescent="0.2"/>
    <row r="258" s="197" customFormat="1" ht="12.75" x14ac:dyDescent="0.2"/>
    <row r="259" s="197" customFormat="1" ht="12.75" x14ac:dyDescent="0.2"/>
    <row r="260" s="197" customFormat="1" ht="12.75" x14ac:dyDescent="0.2"/>
    <row r="261" s="197" customFormat="1" ht="12.75" x14ac:dyDescent="0.2"/>
    <row r="262" s="197" customFormat="1" ht="12.75" x14ac:dyDescent="0.2"/>
    <row r="263" s="197" customFormat="1" ht="12.75" x14ac:dyDescent="0.2"/>
    <row r="264" s="197" customFormat="1" ht="12.75" x14ac:dyDescent="0.2"/>
    <row r="265" s="197" customFormat="1" ht="12.75" x14ac:dyDescent="0.2"/>
    <row r="266" s="197" customFormat="1" ht="12.75" x14ac:dyDescent="0.2"/>
    <row r="267" s="197" customFormat="1" ht="12.75" x14ac:dyDescent="0.2"/>
    <row r="268" s="197" customFormat="1" ht="12.75" x14ac:dyDescent="0.2"/>
    <row r="269" s="197" customFormat="1" ht="12.75" x14ac:dyDescent="0.2"/>
    <row r="270" s="197" customFormat="1" ht="12.75" x14ac:dyDescent="0.2"/>
    <row r="271" s="197" customFormat="1" ht="12.75" x14ac:dyDescent="0.2"/>
    <row r="272" s="197" customFormat="1" ht="12.75" x14ac:dyDescent="0.2"/>
    <row r="273" s="197" customFormat="1" ht="12.75" x14ac:dyDescent="0.2"/>
    <row r="274" s="197" customFormat="1" ht="12.75" x14ac:dyDescent="0.2"/>
    <row r="275" s="197" customFormat="1" ht="12.75" x14ac:dyDescent="0.2"/>
    <row r="276" s="197" customFormat="1" ht="12.75" x14ac:dyDescent="0.2"/>
    <row r="277" s="197" customFormat="1" ht="12.75" x14ac:dyDescent="0.2"/>
    <row r="278" s="197" customFormat="1" ht="12.75" x14ac:dyDescent="0.2"/>
    <row r="279" s="197" customFormat="1" ht="12.75" x14ac:dyDescent="0.2"/>
    <row r="280" s="197" customFormat="1" ht="12.75" x14ac:dyDescent="0.2"/>
    <row r="281" s="197" customFormat="1" ht="12.75" x14ac:dyDescent="0.2"/>
    <row r="282" s="197" customFormat="1" ht="12.75" x14ac:dyDescent="0.2"/>
    <row r="283" s="197" customFormat="1" ht="12.75" x14ac:dyDescent="0.2"/>
    <row r="284" s="197" customFormat="1" ht="12.75" x14ac:dyDescent="0.2"/>
    <row r="285" s="197" customFormat="1" ht="12.75" x14ac:dyDescent="0.2"/>
    <row r="286" s="197" customFormat="1" ht="12.75" x14ac:dyDescent="0.2"/>
    <row r="287" s="197" customFormat="1" ht="12.75" x14ac:dyDescent="0.2"/>
    <row r="288" s="197" customFormat="1" ht="12.75" x14ac:dyDescent="0.2"/>
    <row r="289" s="197" customFormat="1" ht="12.75" x14ac:dyDescent="0.2"/>
    <row r="290" s="197" customFormat="1" ht="12.75" x14ac:dyDescent="0.2"/>
    <row r="291" s="197" customFormat="1" ht="12.75" x14ac:dyDescent="0.2"/>
    <row r="292" s="197" customFormat="1" ht="12.75" x14ac:dyDescent="0.2"/>
    <row r="293" s="197" customFormat="1" ht="12.75" x14ac:dyDescent="0.2"/>
    <row r="294" s="197" customFormat="1" ht="12.75" x14ac:dyDescent="0.2"/>
    <row r="295" s="197" customFormat="1" ht="12.75" x14ac:dyDescent="0.2"/>
    <row r="296" s="197" customFormat="1" ht="12.75" x14ac:dyDescent="0.2"/>
    <row r="297" s="197" customFormat="1" ht="12.75" x14ac:dyDescent="0.2"/>
    <row r="298" s="197" customFormat="1" ht="12.75" x14ac:dyDescent="0.2"/>
    <row r="299" s="197" customFormat="1" ht="12.75" x14ac:dyDescent="0.2"/>
    <row r="300" s="197" customFormat="1" ht="12.75" x14ac:dyDescent="0.2"/>
    <row r="301" s="197" customFormat="1" ht="12.75" x14ac:dyDescent="0.2"/>
    <row r="302" s="197" customFormat="1" ht="12.75" x14ac:dyDescent="0.2"/>
    <row r="303" s="197" customFormat="1" ht="12.75" x14ac:dyDescent="0.2"/>
    <row r="304" s="197" customFormat="1" ht="12.75" x14ac:dyDescent="0.2"/>
    <row r="305" s="197" customFormat="1" ht="12.75" x14ac:dyDescent="0.2"/>
    <row r="306" s="197" customFormat="1" ht="12.75" x14ac:dyDescent="0.2"/>
    <row r="307" s="197" customFormat="1" ht="12.75" x14ac:dyDescent="0.2"/>
    <row r="308" s="197" customFormat="1" ht="12.75" x14ac:dyDescent="0.2"/>
    <row r="309" s="197" customFormat="1" ht="12.75" x14ac:dyDescent="0.2"/>
    <row r="310" s="197" customFormat="1" ht="12.75" x14ac:dyDescent="0.2"/>
    <row r="311" s="197" customFormat="1" ht="12.75" x14ac:dyDescent="0.2"/>
    <row r="312" s="197" customFormat="1" ht="12.75" x14ac:dyDescent="0.2"/>
    <row r="313" s="197" customFormat="1" ht="12.75" x14ac:dyDescent="0.2"/>
    <row r="314" s="197" customFormat="1" ht="12.75" x14ac:dyDescent="0.2"/>
    <row r="315" s="197" customFormat="1" ht="12.75" x14ac:dyDescent="0.2"/>
    <row r="316" s="197" customFormat="1" ht="12.75" x14ac:dyDescent="0.2"/>
    <row r="317" s="197" customFormat="1" ht="12.75" x14ac:dyDescent="0.2"/>
    <row r="318" s="197" customFormat="1" ht="12.75" x14ac:dyDescent="0.2"/>
    <row r="319" s="197" customFormat="1" ht="12.75" x14ac:dyDescent="0.2"/>
    <row r="320" s="197" customFormat="1" ht="12.75" x14ac:dyDescent="0.2"/>
    <row r="321" s="197" customFormat="1" ht="12.75" x14ac:dyDescent="0.2"/>
    <row r="322" s="197" customFormat="1" ht="12.75" x14ac:dyDescent="0.2"/>
    <row r="323" s="197" customFormat="1" ht="12.75" x14ac:dyDescent="0.2"/>
    <row r="324" s="197" customFormat="1" ht="12.75" x14ac:dyDescent="0.2"/>
    <row r="325" s="197" customFormat="1" ht="12.75" x14ac:dyDescent="0.2"/>
    <row r="326" s="197" customFormat="1" ht="12.75" x14ac:dyDescent="0.2"/>
    <row r="327" s="197" customFormat="1" ht="12.75" x14ac:dyDescent="0.2"/>
    <row r="328" s="197" customFormat="1" ht="12.75" x14ac:dyDescent="0.2"/>
    <row r="329" s="197" customFormat="1" ht="12.75" x14ac:dyDescent="0.2"/>
    <row r="330" s="197" customFormat="1" ht="12.75" x14ac:dyDescent="0.2"/>
    <row r="331" s="197" customFormat="1" ht="12.75" x14ac:dyDescent="0.2"/>
    <row r="332" s="197" customFormat="1" ht="12.75" x14ac:dyDescent="0.2"/>
    <row r="333" s="197" customFormat="1" ht="12.75" x14ac:dyDescent="0.2"/>
    <row r="334" s="197" customFormat="1" ht="12.75" x14ac:dyDescent="0.2"/>
    <row r="335" s="197" customFormat="1" ht="12.75" x14ac:dyDescent="0.2"/>
    <row r="336" s="197" customFormat="1" ht="12.75" x14ac:dyDescent="0.2"/>
    <row r="337" s="197" customFormat="1" ht="12.75" x14ac:dyDescent="0.2"/>
    <row r="338" s="197" customFormat="1" ht="12.75" x14ac:dyDescent="0.2"/>
    <row r="339" s="197" customFormat="1" ht="12.75" x14ac:dyDescent="0.2"/>
    <row r="340" s="197" customFormat="1" ht="12.75" x14ac:dyDescent="0.2"/>
    <row r="341" s="197" customFormat="1" ht="12.75" x14ac:dyDescent="0.2"/>
    <row r="342" s="197" customFormat="1" ht="12.75" x14ac:dyDescent="0.2"/>
    <row r="343" s="197" customFormat="1" ht="12.75" x14ac:dyDescent="0.2"/>
    <row r="344" s="197" customFormat="1" ht="12.75" x14ac:dyDescent="0.2"/>
    <row r="345" s="197" customFormat="1" ht="12.75" x14ac:dyDescent="0.2"/>
    <row r="346" s="197" customFormat="1" ht="12.75" x14ac:dyDescent="0.2"/>
    <row r="347" s="197" customFormat="1" ht="12.75" x14ac:dyDescent="0.2"/>
    <row r="348" s="197" customFormat="1" ht="12.75" x14ac:dyDescent="0.2"/>
    <row r="349" s="197" customFormat="1" ht="12.75" x14ac:dyDescent="0.2"/>
    <row r="350" s="197" customFormat="1" ht="12.75" x14ac:dyDescent="0.2"/>
    <row r="351" s="197" customFormat="1" ht="12.75" x14ac:dyDescent="0.2"/>
    <row r="352" s="197" customFormat="1" ht="12.75" x14ac:dyDescent="0.2"/>
    <row r="353" s="197" customFormat="1" ht="12.75" x14ac:dyDescent="0.2"/>
    <row r="354" s="197" customFormat="1" ht="12.75" x14ac:dyDescent="0.2"/>
    <row r="355" s="197" customFormat="1" ht="12.75" x14ac:dyDescent="0.2"/>
    <row r="356" s="197" customFormat="1" ht="12.75" x14ac:dyDescent="0.2"/>
    <row r="357" s="197" customFormat="1" ht="12.75" x14ac:dyDescent="0.2"/>
    <row r="358" s="197" customFormat="1" ht="12.75" x14ac:dyDescent="0.2"/>
    <row r="359" s="197" customFormat="1" ht="12.75" x14ac:dyDescent="0.2"/>
    <row r="360" s="197" customFormat="1" ht="12.75" x14ac:dyDescent="0.2"/>
    <row r="361" s="197" customFormat="1" ht="12.75" x14ac:dyDescent="0.2"/>
    <row r="362" s="197" customFormat="1" ht="12.75" x14ac:dyDescent="0.2"/>
    <row r="363" s="197" customFormat="1" ht="12.75" x14ac:dyDescent="0.2"/>
    <row r="364" s="197" customFormat="1" ht="12.75" x14ac:dyDescent="0.2"/>
    <row r="365" s="197" customFormat="1" ht="12.75" x14ac:dyDescent="0.2"/>
    <row r="366" s="197" customFormat="1" ht="12.75" x14ac:dyDescent="0.2"/>
    <row r="367" s="197" customFormat="1" ht="12.75" x14ac:dyDescent="0.2"/>
    <row r="368" s="197" customFormat="1" ht="12.75" x14ac:dyDescent="0.2"/>
    <row r="369" s="197" customFormat="1" ht="12.75" x14ac:dyDescent="0.2"/>
    <row r="370" s="197" customFormat="1" ht="12.75" x14ac:dyDescent="0.2"/>
    <row r="371" s="197" customFormat="1" ht="12.75" x14ac:dyDescent="0.2"/>
    <row r="372" s="197" customFormat="1" ht="12.75" x14ac:dyDescent="0.2"/>
    <row r="373" s="197" customFormat="1" ht="12.75" x14ac:dyDescent="0.2"/>
    <row r="374" s="197" customFormat="1" ht="12.75" x14ac:dyDescent="0.2"/>
    <row r="375" s="197" customFormat="1" ht="12.75" x14ac:dyDescent="0.2"/>
    <row r="376" s="197" customFormat="1" ht="12.75" x14ac:dyDescent="0.2"/>
    <row r="377" s="197" customFormat="1" ht="12.75" x14ac:dyDescent="0.2"/>
    <row r="378" s="197" customFormat="1" ht="12.75" x14ac:dyDescent="0.2"/>
    <row r="379" s="197" customFormat="1" ht="12.75" x14ac:dyDescent="0.2"/>
    <row r="380" s="197" customFormat="1" ht="12.75" x14ac:dyDescent="0.2"/>
    <row r="381" s="197" customFormat="1" ht="12.75" x14ac:dyDescent="0.2"/>
  </sheetData>
  <mergeCells count="167">
    <mergeCell ref="BW33:CB34"/>
    <mergeCell ref="A33:C33"/>
    <mergeCell ref="D33:Z33"/>
    <mergeCell ref="AA33:AF34"/>
    <mergeCell ref="AG33:AL34"/>
    <mergeCell ref="AM33:AR34"/>
    <mergeCell ref="BW35:CB35"/>
    <mergeCell ref="A40:CB45"/>
    <mergeCell ref="AM35:AR35"/>
    <mergeCell ref="AS35:AX35"/>
    <mergeCell ref="AY35:BD35"/>
    <mergeCell ref="BE35:BJ35"/>
    <mergeCell ref="BK35:BP35"/>
    <mergeCell ref="BQ35:BV35"/>
    <mergeCell ref="A34:C34"/>
    <mergeCell ref="D34:Z34"/>
    <mergeCell ref="A35:C35"/>
    <mergeCell ref="D35:Z35"/>
    <mergeCell ref="AA35:AF35"/>
    <mergeCell ref="AG35:AL35"/>
    <mergeCell ref="AS33:AX34"/>
    <mergeCell ref="AY33:BD34"/>
    <mergeCell ref="BE33:BJ34"/>
    <mergeCell ref="BK33:BP34"/>
    <mergeCell ref="BQ33:BV34"/>
    <mergeCell ref="BW30:CB31"/>
    <mergeCell ref="A31:C31"/>
    <mergeCell ref="D31:Z31"/>
    <mergeCell ref="A32:C32"/>
    <mergeCell ref="D32:Z32"/>
    <mergeCell ref="AA32:AF32"/>
    <mergeCell ref="AG32:AL32"/>
    <mergeCell ref="AM32:AR32"/>
    <mergeCell ref="AS32:AX32"/>
    <mergeCell ref="AY32:BD32"/>
    <mergeCell ref="BE32:BJ32"/>
    <mergeCell ref="BK32:BP32"/>
    <mergeCell ref="BQ32:BV32"/>
    <mergeCell ref="BW32:CB32"/>
    <mergeCell ref="A29:C29"/>
    <mergeCell ref="D29:Z29"/>
    <mergeCell ref="AA29:AF29"/>
    <mergeCell ref="AG29:AL29"/>
    <mergeCell ref="AS27:AX28"/>
    <mergeCell ref="AY27:BD28"/>
    <mergeCell ref="BE27:BJ28"/>
    <mergeCell ref="BW29:CB29"/>
    <mergeCell ref="A30:C30"/>
    <mergeCell ref="D30:Z30"/>
    <mergeCell ref="AA30:AF31"/>
    <mergeCell ref="AG30:AL31"/>
    <mergeCell ref="AM30:AR31"/>
    <mergeCell ref="AS30:AX31"/>
    <mergeCell ref="AY30:BD31"/>
    <mergeCell ref="BE30:BJ31"/>
    <mergeCell ref="BK30:BP31"/>
    <mergeCell ref="AM29:AR29"/>
    <mergeCell ref="AS29:AX29"/>
    <mergeCell ref="AY29:BD29"/>
    <mergeCell ref="BE29:BJ29"/>
    <mergeCell ref="BK29:BP29"/>
    <mergeCell ref="BQ29:BV29"/>
    <mergeCell ref="BQ30:BV31"/>
    <mergeCell ref="BK27:BP28"/>
    <mergeCell ref="BQ27:BV28"/>
    <mergeCell ref="BW27:CB28"/>
    <mergeCell ref="AY26:BD26"/>
    <mergeCell ref="BE26:BJ26"/>
    <mergeCell ref="BK26:BP26"/>
    <mergeCell ref="BQ26:BV26"/>
    <mergeCell ref="BW26:CB26"/>
    <mergeCell ref="A27:C27"/>
    <mergeCell ref="D27:Z27"/>
    <mergeCell ref="AA27:AF28"/>
    <mergeCell ref="AG27:AL28"/>
    <mergeCell ref="AM27:AR28"/>
    <mergeCell ref="A28:C28"/>
    <mergeCell ref="D28:Z28"/>
    <mergeCell ref="BW24:CB25"/>
    <mergeCell ref="A25:C25"/>
    <mergeCell ref="D25:Z25"/>
    <mergeCell ref="A26:C26"/>
    <mergeCell ref="D26:Z26"/>
    <mergeCell ref="AA26:AF26"/>
    <mergeCell ref="AG26:AL26"/>
    <mergeCell ref="AM26:AR26"/>
    <mergeCell ref="AS26:AX26"/>
    <mergeCell ref="A23:C23"/>
    <mergeCell ref="D23:Z23"/>
    <mergeCell ref="AA23:AF23"/>
    <mergeCell ref="AG23:AL23"/>
    <mergeCell ref="AS21:AX22"/>
    <mergeCell ref="AY21:BD22"/>
    <mergeCell ref="BE21:BJ22"/>
    <mergeCell ref="BW23:CB23"/>
    <mergeCell ref="A24:C24"/>
    <mergeCell ref="D24:Z24"/>
    <mergeCell ref="AA24:AF25"/>
    <mergeCell ref="AG24:AL25"/>
    <mergeCell ref="AM24:AR25"/>
    <mergeCell ref="AS24:AX25"/>
    <mergeCell ref="AY24:BD25"/>
    <mergeCell ref="BE24:BJ25"/>
    <mergeCell ref="BK24:BP25"/>
    <mergeCell ref="AM23:AR23"/>
    <mergeCell ref="AS23:AX23"/>
    <mergeCell ref="AY23:BD23"/>
    <mergeCell ref="BE23:BJ23"/>
    <mergeCell ref="BK23:BP23"/>
    <mergeCell ref="BQ23:BV23"/>
    <mergeCell ref="BQ24:BV25"/>
    <mergeCell ref="A20:C20"/>
    <mergeCell ref="D20:Z20"/>
    <mergeCell ref="AA20:AF20"/>
    <mergeCell ref="AG20:AL20"/>
    <mergeCell ref="AM20:AR20"/>
    <mergeCell ref="AS20:AX20"/>
    <mergeCell ref="BK21:BP22"/>
    <mergeCell ref="BQ21:BV22"/>
    <mergeCell ref="BW21:CB22"/>
    <mergeCell ref="AY20:BD20"/>
    <mergeCell ref="BE20:BJ20"/>
    <mergeCell ref="BK20:BP20"/>
    <mergeCell ref="BQ20:BV20"/>
    <mergeCell ref="BW20:CB20"/>
    <mergeCell ref="A21:C21"/>
    <mergeCell ref="D21:Z21"/>
    <mergeCell ref="AA21:AF22"/>
    <mergeCell ref="AG21:AL22"/>
    <mergeCell ref="AM21:AR22"/>
    <mergeCell ref="A22:C22"/>
    <mergeCell ref="D22:Z22"/>
    <mergeCell ref="BE18:BJ18"/>
    <mergeCell ref="BK18:BP18"/>
    <mergeCell ref="BQ18:BV18"/>
    <mergeCell ref="BW18:CB18"/>
    <mergeCell ref="A19:Z19"/>
    <mergeCell ref="AA19:AF19"/>
    <mergeCell ref="AG19:AL19"/>
    <mergeCell ref="AM19:AR19"/>
    <mergeCell ref="AS19:AX19"/>
    <mergeCell ref="AY19:BD19"/>
    <mergeCell ref="A18:Z18"/>
    <mergeCell ref="AA18:AF18"/>
    <mergeCell ref="AG18:AL18"/>
    <mergeCell ref="AM18:AR18"/>
    <mergeCell ref="AS18:AX18"/>
    <mergeCell ref="AY18:BD18"/>
    <mergeCell ref="BE19:BJ19"/>
    <mergeCell ref="BK19:BP19"/>
    <mergeCell ref="BQ19:BV19"/>
    <mergeCell ref="BW19:CB19"/>
    <mergeCell ref="A16:Z16"/>
    <mergeCell ref="AA16:AR16"/>
    <mergeCell ref="AS16:BJ16"/>
    <mergeCell ref="BK16:CB16"/>
    <mergeCell ref="A17:Z17"/>
    <mergeCell ref="AA17:AR17"/>
    <mergeCell ref="AS17:BJ17"/>
    <mergeCell ref="BK17:CB17"/>
    <mergeCell ref="A10:CB10"/>
    <mergeCell ref="A11:CB11"/>
    <mergeCell ref="A12:CB12"/>
    <mergeCell ref="A15:Z15"/>
    <mergeCell ref="AA15:AR15"/>
    <mergeCell ref="AS15:BJ15"/>
    <mergeCell ref="BK15:CB15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CE649-7E53-4092-A291-9A3BCE9547FB}">
  <dimension ref="A1:CB43"/>
  <sheetViews>
    <sheetView workbookViewId="0">
      <selection activeCell="DI39" sqref="DI39"/>
    </sheetView>
  </sheetViews>
  <sheetFormatPr defaultColWidth="1.140625" defaultRowHeight="15.75" x14ac:dyDescent="0.25"/>
  <cols>
    <col min="1" max="69" width="1.140625" style="7"/>
    <col min="70" max="70" width="0.7109375" style="7" customWidth="1"/>
    <col min="71" max="71" width="1.140625" style="7" hidden="1" customWidth="1"/>
    <col min="72" max="76" width="1.140625" style="7"/>
    <col min="77" max="77" width="0.28515625" style="7" customWidth="1"/>
    <col min="78" max="79" width="1.140625" style="7"/>
    <col min="80" max="80" width="0.42578125" style="7" customWidth="1"/>
    <col min="81" max="16384" width="1.140625" style="7"/>
  </cols>
  <sheetData>
    <row r="1" spans="1:80" s="3" customFormat="1" ht="11.25" x14ac:dyDescent="0.2">
      <c r="BJ1" s="1"/>
      <c r="CB1" s="1" t="s">
        <v>39</v>
      </c>
    </row>
    <row r="2" spans="1:80" s="3" customFormat="1" ht="11.25" x14ac:dyDescent="0.2">
      <c r="BJ2" s="1"/>
      <c r="CB2" s="1" t="s">
        <v>1</v>
      </c>
    </row>
    <row r="3" spans="1:80" s="3" customFormat="1" ht="11.25" x14ac:dyDescent="0.2">
      <c r="BJ3" s="1"/>
      <c r="CB3" s="1" t="s">
        <v>2</v>
      </c>
    </row>
    <row r="4" spans="1:80" s="3" customFormat="1" ht="11.25" x14ac:dyDescent="0.2">
      <c r="BJ4" s="1"/>
      <c r="CB4" s="1" t="s">
        <v>3</v>
      </c>
    </row>
    <row r="5" spans="1:80" s="3" customFormat="1" ht="11.25" x14ac:dyDescent="0.2">
      <c r="CB5" s="1" t="s">
        <v>4</v>
      </c>
    </row>
    <row r="6" spans="1:80" s="3" customFormat="1" ht="11.25" x14ac:dyDescent="0.2">
      <c r="CB6" s="2" t="s">
        <v>0</v>
      </c>
    </row>
    <row r="7" spans="1:80" s="6" customFormat="1" ht="15" x14ac:dyDescent="0.25"/>
    <row r="8" spans="1:80" s="6" customFormat="1" ht="15" x14ac:dyDescent="0.25"/>
    <row r="9" spans="1:80" s="6" customFormat="1" ht="15" x14ac:dyDescent="0.25"/>
    <row r="10" spans="1:80" s="199" customFormat="1" ht="16.5" x14ac:dyDescent="0.25">
      <c r="A10" s="231" t="s">
        <v>5</v>
      </c>
      <c r="B10" s="232"/>
      <c r="C10" s="232"/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2"/>
      <c r="W10" s="232"/>
      <c r="X10" s="232"/>
      <c r="Y10" s="232"/>
      <c r="Z10" s="232"/>
      <c r="AA10" s="232"/>
      <c r="AB10" s="232"/>
      <c r="AC10" s="232"/>
      <c r="AD10" s="232"/>
      <c r="AE10" s="232"/>
      <c r="AF10" s="232"/>
      <c r="AG10" s="232"/>
      <c r="AH10" s="232"/>
      <c r="AI10" s="232"/>
      <c r="AJ10" s="232"/>
      <c r="AK10" s="232"/>
      <c r="AL10" s="232"/>
      <c r="AM10" s="232"/>
      <c r="AN10" s="232"/>
      <c r="AO10" s="232"/>
      <c r="AP10" s="232"/>
      <c r="AQ10" s="232"/>
      <c r="AR10" s="232"/>
      <c r="AS10" s="232"/>
      <c r="AT10" s="232"/>
      <c r="AU10" s="232"/>
      <c r="AV10" s="232"/>
      <c r="AW10" s="232"/>
      <c r="AX10" s="232"/>
      <c r="AY10" s="232"/>
      <c r="AZ10" s="232"/>
      <c r="BA10" s="232"/>
      <c r="BB10" s="232"/>
      <c r="BC10" s="232"/>
      <c r="BD10" s="232"/>
      <c r="BE10" s="232"/>
      <c r="BF10" s="232"/>
      <c r="BG10" s="232"/>
      <c r="BH10" s="232"/>
      <c r="BI10" s="232"/>
      <c r="BJ10" s="232"/>
      <c r="BK10" s="232"/>
      <c r="BL10" s="232"/>
      <c r="BM10" s="232"/>
      <c r="BN10" s="232"/>
      <c r="BO10" s="232"/>
      <c r="BP10" s="232"/>
      <c r="BQ10" s="232"/>
      <c r="BR10" s="232"/>
      <c r="BS10" s="232"/>
      <c r="BT10" s="232"/>
      <c r="BU10" s="232"/>
      <c r="BV10" s="232"/>
      <c r="BW10" s="232"/>
      <c r="BX10" s="232"/>
      <c r="BY10" s="232"/>
      <c r="BZ10" s="232"/>
      <c r="CA10" s="232"/>
      <c r="CB10" s="232"/>
    </row>
    <row r="11" spans="1:80" s="199" customFormat="1" ht="16.5" x14ac:dyDescent="0.25">
      <c r="A11" s="231" t="s">
        <v>282</v>
      </c>
      <c r="B11" s="232"/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32"/>
      <c r="Q11" s="232"/>
      <c r="R11" s="232"/>
      <c r="S11" s="232"/>
      <c r="T11" s="232"/>
      <c r="U11" s="232"/>
      <c r="V11" s="232"/>
      <c r="W11" s="232"/>
      <c r="X11" s="232"/>
      <c r="Y11" s="232"/>
      <c r="Z11" s="232"/>
      <c r="AA11" s="232"/>
      <c r="AB11" s="232"/>
      <c r="AC11" s="232"/>
      <c r="AD11" s="232"/>
      <c r="AE11" s="232"/>
      <c r="AF11" s="232"/>
      <c r="AG11" s="232"/>
      <c r="AH11" s="232"/>
      <c r="AI11" s="232"/>
      <c r="AJ11" s="232"/>
      <c r="AK11" s="232"/>
      <c r="AL11" s="232"/>
      <c r="AM11" s="232"/>
      <c r="AN11" s="232"/>
      <c r="AO11" s="232"/>
      <c r="AP11" s="232"/>
      <c r="AQ11" s="232"/>
      <c r="AR11" s="232"/>
      <c r="AS11" s="232"/>
      <c r="AT11" s="232"/>
      <c r="AU11" s="232"/>
      <c r="AV11" s="232"/>
      <c r="AW11" s="232"/>
      <c r="AX11" s="232"/>
      <c r="AY11" s="232"/>
      <c r="AZ11" s="232"/>
      <c r="BA11" s="232"/>
      <c r="BB11" s="232"/>
      <c r="BC11" s="232"/>
      <c r="BD11" s="232"/>
      <c r="BE11" s="232"/>
      <c r="BF11" s="232"/>
      <c r="BG11" s="232"/>
      <c r="BH11" s="232"/>
      <c r="BI11" s="232"/>
      <c r="BJ11" s="232"/>
      <c r="BK11" s="232"/>
      <c r="BL11" s="232"/>
      <c r="BM11" s="232"/>
      <c r="BN11" s="232"/>
      <c r="BO11" s="232"/>
      <c r="BP11" s="232"/>
      <c r="BQ11" s="232"/>
      <c r="BR11" s="232"/>
      <c r="BS11" s="232"/>
      <c r="BT11" s="232"/>
      <c r="BU11" s="232"/>
      <c r="BV11" s="232"/>
      <c r="BW11" s="232"/>
      <c r="BX11" s="232"/>
      <c r="BY11" s="232"/>
      <c r="BZ11" s="232"/>
      <c r="CA11" s="232"/>
      <c r="CB11" s="232"/>
    </row>
    <row r="12" spans="1:80" s="6" customFormat="1" ht="15" x14ac:dyDescent="0.25"/>
    <row r="13" spans="1:80" s="6" customFormat="1" ht="15" x14ac:dyDescent="0.25"/>
    <row r="14" spans="1:80" s="197" customFormat="1" ht="12.75" x14ac:dyDescent="0.2">
      <c r="A14" s="233" t="s">
        <v>11</v>
      </c>
      <c r="B14" s="234"/>
      <c r="C14" s="234"/>
      <c r="D14" s="234"/>
      <c r="E14" s="234"/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234"/>
      <c r="Q14" s="234"/>
      <c r="R14" s="234"/>
      <c r="S14" s="234"/>
      <c r="T14" s="234"/>
      <c r="U14" s="234"/>
      <c r="V14" s="234"/>
      <c r="W14" s="234"/>
      <c r="X14" s="234"/>
      <c r="Y14" s="234"/>
      <c r="Z14" s="234"/>
      <c r="AA14" s="234"/>
      <c r="AB14" s="234"/>
      <c r="AC14" s="235"/>
      <c r="AD14" s="233" t="s">
        <v>40</v>
      </c>
      <c r="AE14" s="234"/>
      <c r="AF14" s="234"/>
      <c r="AG14" s="234"/>
      <c r="AH14" s="234"/>
      <c r="AI14" s="234"/>
      <c r="AJ14" s="234"/>
      <c r="AK14" s="234"/>
      <c r="AL14" s="234"/>
      <c r="AM14" s="234"/>
      <c r="AN14" s="234"/>
      <c r="AO14" s="234"/>
      <c r="AP14" s="234"/>
      <c r="AQ14" s="234"/>
      <c r="AR14" s="234"/>
      <c r="AS14" s="234"/>
      <c r="AT14" s="234"/>
      <c r="AU14" s="234"/>
      <c r="AV14" s="234"/>
      <c r="AW14" s="234"/>
      <c r="AX14" s="234"/>
      <c r="AY14" s="234"/>
      <c r="AZ14" s="234"/>
      <c r="BA14" s="235"/>
      <c r="BB14" s="233" t="s">
        <v>13</v>
      </c>
      <c r="BC14" s="234"/>
      <c r="BD14" s="234"/>
      <c r="BE14" s="234"/>
      <c r="BF14" s="234"/>
      <c r="BG14" s="234"/>
      <c r="BH14" s="234"/>
      <c r="BI14" s="234"/>
      <c r="BJ14" s="234"/>
      <c r="BK14" s="234"/>
      <c r="BL14" s="234"/>
      <c r="BM14" s="234"/>
      <c r="BN14" s="234"/>
      <c r="BO14" s="234"/>
      <c r="BP14" s="234"/>
      <c r="BQ14" s="234"/>
      <c r="BR14" s="234"/>
      <c r="BS14" s="234"/>
      <c r="BT14" s="234"/>
      <c r="BU14" s="234"/>
      <c r="BV14" s="234"/>
      <c r="BW14" s="234"/>
      <c r="BX14" s="234"/>
      <c r="BY14" s="234"/>
      <c r="BZ14" s="234"/>
      <c r="CA14" s="234"/>
      <c r="CB14" s="235"/>
    </row>
    <row r="15" spans="1:80" s="197" customFormat="1" ht="12.75" x14ac:dyDescent="0.2">
      <c r="A15" s="225"/>
      <c r="B15" s="226"/>
      <c r="C15" s="226"/>
      <c r="D15" s="226"/>
      <c r="E15" s="226"/>
      <c r="F15" s="226"/>
      <c r="G15" s="226"/>
      <c r="H15" s="226"/>
      <c r="I15" s="226"/>
      <c r="J15" s="226"/>
      <c r="K15" s="226"/>
      <c r="L15" s="226"/>
      <c r="M15" s="226"/>
      <c r="N15" s="226"/>
      <c r="O15" s="226"/>
      <c r="P15" s="226"/>
      <c r="Q15" s="226"/>
      <c r="R15" s="226"/>
      <c r="S15" s="226"/>
      <c r="T15" s="226"/>
      <c r="U15" s="226"/>
      <c r="V15" s="226"/>
      <c r="W15" s="226"/>
      <c r="X15" s="226"/>
      <c r="Y15" s="226"/>
      <c r="Z15" s="226"/>
      <c r="AA15" s="226"/>
      <c r="AB15" s="226"/>
      <c r="AC15" s="227"/>
      <c r="AD15" s="225" t="s">
        <v>41</v>
      </c>
      <c r="AE15" s="226"/>
      <c r="AF15" s="226"/>
      <c r="AG15" s="226"/>
      <c r="AH15" s="226"/>
      <c r="AI15" s="226"/>
      <c r="AJ15" s="226"/>
      <c r="AK15" s="226"/>
      <c r="AL15" s="226"/>
      <c r="AM15" s="226"/>
      <c r="AN15" s="226"/>
      <c r="AO15" s="226"/>
      <c r="AP15" s="226"/>
      <c r="AQ15" s="226"/>
      <c r="AR15" s="226"/>
      <c r="AS15" s="226"/>
      <c r="AT15" s="226"/>
      <c r="AU15" s="226"/>
      <c r="AV15" s="226"/>
      <c r="AW15" s="226"/>
      <c r="AX15" s="226"/>
      <c r="AY15" s="226"/>
      <c r="AZ15" s="226"/>
      <c r="BA15" s="227"/>
      <c r="BB15" s="225" t="s">
        <v>16</v>
      </c>
      <c r="BC15" s="226"/>
      <c r="BD15" s="226"/>
      <c r="BE15" s="226"/>
      <c r="BF15" s="226"/>
      <c r="BG15" s="226"/>
      <c r="BH15" s="226"/>
      <c r="BI15" s="226"/>
      <c r="BJ15" s="226"/>
      <c r="BK15" s="226"/>
      <c r="BL15" s="226"/>
      <c r="BM15" s="226"/>
      <c r="BN15" s="226"/>
      <c r="BO15" s="226"/>
      <c r="BP15" s="226"/>
      <c r="BQ15" s="226"/>
      <c r="BR15" s="226"/>
      <c r="BS15" s="226"/>
      <c r="BT15" s="226"/>
      <c r="BU15" s="226"/>
      <c r="BV15" s="226"/>
      <c r="BW15" s="226"/>
      <c r="BX15" s="226"/>
      <c r="BY15" s="226"/>
      <c r="BZ15" s="226"/>
      <c r="CA15" s="226"/>
      <c r="CB15" s="227"/>
    </row>
    <row r="16" spans="1:80" s="197" customFormat="1" ht="12.75" x14ac:dyDescent="0.2">
      <c r="A16" s="225"/>
      <c r="B16" s="226"/>
      <c r="C16" s="226"/>
      <c r="D16" s="226"/>
      <c r="E16" s="226"/>
      <c r="F16" s="226"/>
      <c r="G16" s="226"/>
      <c r="H16" s="226"/>
      <c r="I16" s="226"/>
      <c r="J16" s="226"/>
      <c r="K16" s="226"/>
      <c r="L16" s="226"/>
      <c r="M16" s="226"/>
      <c r="N16" s="226"/>
      <c r="O16" s="226"/>
      <c r="P16" s="226"/>
      <c r="Q16" s="226"/>
      <c r="R16" s="226"/>
      <c r="S16" s="226"/>
      <c r="T16" s="226"/>
      <c r="U16" s="226"/>
      <c r="V16" s="226"/>
      <c r="W16" s="226"/>
      <c r="X16" s="226"/>
      <c r="Y16" s="226"/>
      <c r="Z16" s="226"/>
      <c r="AA16" s="226"/>
      <c r="AB16" s="226"/>
      <c r="AC16" s="227"/>
      <c r="AD16" s="233" t="s">
        <v>19</v>
      </c>
      <c r="AE16" s="234"/>
      <c r="AF16" s="234"/>
      <c r="AG16" s="234"/>
      <c r="AH16" s="234"/>
      <c r="AI16" s="234"/>
      <c r="AJ16" s="234"/>
      <c r="AK16" s="235"/>
      <c r="AL16" s="233" t="s">
        <v>20</v>
      </c>
      <c r="AM16" s="234"/>
      <c r="AN16" s="234"/>
      <c r="AO16" s="234"/>
      <c r="AP16" s="234"/>
      <c r="AQ16" s="234"/>
      <c r="AR16" s="234"/>
      <c r="AS16" s="235"/>
      <c r="AT16" s="233" t="s">
        <v>21</v>
      </c>
      <c r="AU16" s="234"/>
      <c r="AV16" s="234"/>
      <c r="AW16" s="234"/>
      <c r="AX16" s="234"/>
      <c r="AY16" s="234"/>
      <c r="AZ16" s="234"/>
      <c r="BA16" s="235"/>
      <c r="BB16" s="233" t="s">
        <v>19</v>
      </c>
      <c r="BC16" s="234"/>
      <c r="BD16" s="234"/>
      <c r="BE16" s="234"/>
      <c r="BF16" s="234"/>
      <c r="BG16" s="234"/>
      <c r="BH16" s="234"/>
      <c r="BI16" s="234"/>
      <c r="BJ16" s="235"/>
      <c r="BK16" s="233" t="s">
        <v>20</v>
      </c>
      <c r="BL16" s="234"/>
      <c r="BM16" s="234"/>
      <c r="BN16" s="234"/>
      <c r="BO16" s="234"/>
      <c r="BP16" s="234"/>
      <c r="BQ16" s="234"/>
      <c r="BR16" s="234"/>
      <c r="BS16" s="235"/>
      <c r="BT16" s="233" t="s">
        <v>21</v>
      </c>
      <c r="BU16" s="234"/>
      <c r="BV16" s="234"/>
      <c r="BW16" s="234"/>
      <c r="BX16" s="234"/>
      <c r="BY16" s="234"/>
      <c r="BZ16" s="234"/>
      <c r="CA16" s="234"/>
      <c r="CB16" s="235"/>
    </row>
    <row r="17" spans="1:80" s="197" customFormat="1" ht="12.75" x14ac:dyDescent="0.2">
      <c r="A17" s="228"/>
      <c r="B17" s="229"/>
      <c r="C17" s="229"/>
      <c r="D17" s="229"/>
      <c r="E17" s="229"/>
      <c r="F17" s="229"/>
      <c r="G17" s="229"/>
      <c r="H17" s="229"/>
      <c r="I17" s="229"/>
      <c r="J17" s="229"/>
      <c r="K17" s="229"/>
      <c r="L17" s="229"/>
      <c r="M17" s="229"/>
      <c r="N17" s="229"/>
      <c r="O17" s="229"/>
      <c r="P17" s="229"/>
      <c r="Q17" s="229"/>
      <c r="R17" s="229"/>
      <c r="S17" s="229"/>
      <c r="T17" s="229"/>
      <c r="U17" s="229"/>
      <c r="V17" s="229"/>
      <c r="W17" s="229"/>
      <c r="X17" s="229"/>
      <c r="Y17" s="229"/>
      <c r="Z17" s="229"/>
      <c r="AA17" s="229"/>
      <c r="AB17" s="229"/>
      <c r="AC17" s="230"/>
      <c r="AD17" s="228"/>
      <c r="AE17" s="229"/>
      <c r="AF17" s="229"/>
      <c r="AG17" s="229"/>
      <c r="AH17" s="229"/>
      <c r="AI17" s="229"/>
      <c r="AJ17" s="229"/>
      <c r="AK17" s="230"/>
      <c r="AL17" s="228" t="s">
        <v>22</v>
      </c>
      <c r="AM17" s="229"/>
      <c r="AN17" s="229"/>
      <c r="AO17" s="229"/>
      <c r="AP17" s="229"/>
      <c r="AQ17" s="229"/>
      <c r="AR17" s="229"/>
      <c r="AS17" s="230"/>
      <c r="AT17" s="228" t="s">
        <v>23</v>
      </c>
      <c r="AU17" s="229"/>
      <c r="AV17" s="229"/>
      <c r="AW17" s="229"/>
      <c r="AX17" s="229"/>
      <c r="AY17" s="229"/>
      <c r="AZ17" s="229"/>
      <c r="BA17" s="230"/>
      <c r="BB17" s="228"/>
      <c r="BC17" s="229"/>
      <c r="BD17" s="229"/>
      <c r="BE17" s="229"/>
      <c r="BF17" s="229"/>
      <c r="BG17" s="229"/>
      <c r="BH17" s="229"/>
      <c r="BI17" s="229"/>
      <c r="BJ17" s="230"/>
      <c r="BK17" s="228" t="s">
        <v>22</v>
      </c>
      <c r="BL17" s="229"/>
      <c r="BM17" s="229"/>
      <c r="BN17" s="229"/>
      <c r="BO17" s="229"/>
      <c r="BP17" s="229"/>
      <c r="BQ17" s="229"/>
      <c r="BR17" s="229"/>
      <c r="BS17" s="230"/>
      <c r="BT17" s="228" t="s">
        <v>23</v>
      </c>
      <c r="BU17" s="229"/>
      <c r="BV17" s="229"/>
      <c r="BW17" s="229"/>
      <c r="BX17" s="229"/>
      <c r="BY17" s="229"/>
      <c r="BZ17" s="229"/>
      <c r="CA17" s="229"/>
      <c r="CB17" s="230"/>
    </row>
    <row r="18" spans="1:80" s="197" customFormat="1" ht="18" customHeight="1" x14ac:dyDescent="0.2">
      <c r="A18" s="236" t="s">
        <v>6</v>
      </c>
      <c r="B18" s="236"/>
      <c r="C18" s="236"/>
      <c r="D18" s="237" t="s">
        <v>24</v>
      </c>
      <c r="E18" s="237"/>
      <c r="F18" s="237"/>
      <c r="G18" s="237"/>
      <c r="H18" s="237"/>
      <c r="I18" s="237"/>
      <c r="J18" s="237"/>
      <c r="K18" s="237"/>
      <c r="L18" s="237"/>
      <c r="M18" s="237"/>
      <c r="N18" s="237"/>
      <c r="O18" s="237"/>
      <c r="P18" s="237"/>
      <c r="Q18" s="237"/>
      <c r="R18" s="237"/>
      <c r="S18" s="237"/>
      <c r="T18" s="237"/>
      <c r="U18" s="237"/>
      <c r="V18" s="237"/>
      <c r="W18" s="237"/>
      <c r="X18" s="237"/>
      <c r="Y18" s="237"/>
      <c r="Z18" s="237"/>
      <c r="AA18" s="237"/>
      <c r="AB18" s="237"/>
      <c r="AC18" s="237"/>
      <c r="AD18" s="238">
        <v>1047</v>
      </c>
      <c r="AE18" s="238"/>
      <c r="AF18" s="238"/>
      <c r="AG18" s="238"/>
      <c r="AH18" s="238"/>
      <c r="AI18" s="238"/>
      <c r="AJ18" s="238"/>
      <c r="AK18" s="238"/>
      <c r="AL18" s="238">
        <v>0</v>
      </c>
      <c r="AM18" s="238"/>
      <c r="AN18" s="238"/>
      <c r="AO18" s="238"/>
      <c r="AP18" s="238"/>
      <c r="AQ18" s="238"/>
      <c r="AR18" s="238"/>
      <c r="AS18" s="238"/>
      <c r="AT18" s="238">
        <v>0</v>
      </c>
      <c r="AU18" s="238"/>
      <c r="AV18" s="238"/>
      <c r="AW18" s="238"/>
      <c r="AX18" s="238"/>
      <c r="AY18" s="238"/>
      <c r="AZ18" s="238"/>
      <c r="BA18" s="238"/>
      <c r="BB18" s="239">
        <v>12782.68</v>
      </c>
      <c r="BC18" s="239"/>
      <c r="BD18" s="239"/>
      <c r="BE18" s="239"/>
      <c r="BF18" s="239"/>
      <c r="BG18" s="239"/>
      <c r="BH18" s="239"/>
      <c r="BI18" s="239"/>
      <c r="BJ18" s="239"/>
      <c r="BK18" s="239">
        <v>0</v>
      </c>
      <c r="BL18" s="239"/>
      <c r="BM18" s="239"/>
      <c r="BN18" s="239"/>
      <c r="BO18" s="239"/>
      <c r="BP18" s="239"/>
      <c r="BQ18" s="239"/>
      <c r="BR18" s="239"/>
      <c r="BS18" s="239"/>
      <c r="BT18" s="238">
        <v>0</v>
      </c>
      <c r="BU18" s="238"/>
      <c r="BV18" s="238"/>
      <c r="BW18" s="238"/>
      <c r="BX18" s="238"/>
      <c r="BY18" s="238"/>
      <c r="BZ18" s="238"/>
      <c r="CA18" s="238"/>
      <c r="CB18" s="238"/>
    </row>
    <row r="19" spans="1:80" s="197" customFormat="1" ht="12.75" x14ac:dyDescent="0.2">
      <c r="A19" s="236"/>
      <c r="B19" s="236"/>
      <c r="C19" s="236"/>
      <c r="D19" s="237" t="s">
        <v>25</v>
      </c>
      <c r="E19" s="237"/>
      <c r="F19" s="237"/>
      <c r="G19" s="237"/>
      <c r="H19" s="237"/>
      <c r="I19" s="237"/>
      <c r="J19" s="237"/>
      <c r="K19" s="237"/>
      <c r="L19" s="237"/>
      <c r="M19" s="237"/>
      <c r="N19" s="237"/>
      <c r="O19" s="237"/>
      <c r="P19" s="237"/>
      <c r="Q19" s="237"/>
      <c r="R19" s="237"/>
      <c r="S19" s="237"/>
      <c r="T19" s="237"/>
      <c r="U19" s="237"/>
      <c r="V19" s="237"/>
      <c r="W19" s="237"/>
      <c r="X19" s="237"/>
      <c r="Y19" s="237"/>
      <c r="Z19" s="237"/>
      <c r="AA19" s="237"/>
      <c r="AB19" s="237"/>
      <c r="AC19" s="237"/>
      <c r="AD19" s="238">
        <v>937</v>
      </c>
      <c r="AE19" s="238"/>
      <c r="AF19" s="238"/>
      <c r="AG19" s="238"/>
      <c r="AH19" s="238"/>
      <c r="AI19" s="238"/>
      <c r="AJ19" s="238"/>
      <c r="AK19" s="238"/>
      <c r="AL19" s="238">
        <v>0</v>
      </c>
      <c r="AM19" s="238"/>
      <c r="AN19" s="238"/>
      <c r="AO19" s="238"/>
      <c r="AP19" s="238"/>
      <c r="AQ19" s="238"/>
      <c r="AR19" s="238"/>
      <c r="AS19" s="238"/>
      <c r="AT19" s="238">
        <v>0</v>
      </c>
      <c r="AU19" s="238"/>
      <c r="AV19" s="238"/>
      <c r="AW19" s="238"/>
      <c r="AX19" s="238"/>
      <c r="AY19" s="238"/>
      <c r="AZ19" s="238"/>
      <c r="BA19" s="238"/>
      <c r="BB19" s="239">
        <v>11797.12</v>
      </c>
      <c r="BC19" s="239"/>
      <c r="BD19" s="239"/>
      <c r="BE19" s="239"/>
      <c r="BF19" s="239"/>
      <c r="BG19" s="239"/>
      <c r="BH19" s="239"/>
      <c r="BI19" s="239"/>
      <c r="BJ19" s="239"/>
      <c r="BK19" s="239">
        <v>0</v>
      </c>
      <c r="BL19" s="239"/>
      <c r="BM19" s="239"/>
      <c r="BN19" s="239"/>
      <c r="BO19" s="239"/>
      <c r="BP19" s="239"/>
      <c r="BQ19" s="239"/>
      <c r="BR19" s="239"/>
      <c r="BS19" s="239"/>
      <c r="BT19" s="238">
        <v>0</v>
      </c>
      <c r="BU19" s="238"/>
      <c r="BV19" s="238"/>
      <c r="BW19" s="238"/>
      <c r="BX19" s="238"/>
      <c r="BY19" s="238"/>
      <c r="BZ19" s="238"/>
      <c r="CA19" s="238"/>
      <c r="CB19" s="238"/>
    </row>
    <row r="20" spans="1:80" s="197" customFormat="1" ht="12.75" x14ac:dyDescent="0.2">
      <c r="A20" s="236"/>
      <c r="B20" s="236"/>
      <c r="C20" s="236"/>
      <c r="D20" s="237" t="s">
        <v>26</v>
      </c>
      <c r="E20" s="237"/>
      <c r="F20" s="237"/>
      <c r="G20" s="237"/>
      <c r="H20" s="237"/>
      <c r="I20" s="237"/>
      <c r="J20" s="237"/>
      <c r="K20" s="237"/>
      <c r="L20" s="237"/>
      <c r="M20" s="237"/>
      <c r="N20" s="237"/>
      <c r="O20" s="237"/>
      <c r="P20" s="237"/>
      <c r="Q20" s="237"/>
      <c r="R20" s="237"/>
      <c r="S20" s="237"/>
      <c r="T20" s="237"/>
      <c r="U20" s="237"/>
      <c r="V20" s="237"/>
      <c r="W20" s="237"/>
      <c r="X20" s="237"/>
      <c r="Y20" s="237"/>
      <c r="Z20" s="237"/>
      <c r="AA20" s="237"/>
      <c r="AB20" s="237"/>
      <c r="AC20" s="237"/>
      <c r="AD20" s="238"/>
      <c r="AE20" s="238"/>
      <c r="AF20" s="238"/>
      <c r="AG20" s="238"/>
      <c r="AH20" s="238"/>
      <c r="AI20" s="238"/>
      <c r="AJ20" s="238"/>
      <c r="AK20" s="238"/>
      <c r="AL20" s="238"/>
      <c r="AM20" s="238"/>
      <c r="AN20" s="238"/>
      <c r="AO20" s="238"/>
      <c r="AP20" s="238"/>
      <c r="AQ20" s="238"/>
      <c r="AR20" s="238"/>
      <c r="AS20" s="238"/>
      <c r="AT20" s="238"/>
      <c r="AU20" s="238"/>
      <c r="AV20" s="238"/>
      <c r="AW20" s="238"/>
      <c r="AX20" s="238"/>
      <c r="AY20" s="238"/>
      <c r="AZ20" s="238"/>
      <c r="BA20" s="238"/>
      <c r="BB20" s="239"/>
      <c r="BC20" s="239"/>
      <c r="BD20" s="239"/>
      <c r="BE20" s="239"/>
      <c r="BF20" s="239"/>
      <c r="BG20" s="239"/>
      <c r="BH20" s="239"/>
      <c r="BI20" s="239"/>
      <c r="BJ20" s="239"/>
      <c r="BK20" s="239"/>
      <c r="BL20" s="239"/>
      <c r="BM20" s="239"/>
      <c r="BN20" s="239"/>
      <c r="BO20" s="239"/>
      <c r="BP20" s="239"/>
      <c r="BQ20" s="239"/>
      <c r="BR20" s="239"/>
      <c r="BS20" s="239"/>
      <c r="BT20" s="238"/>
      <c r="BU20" s="238"/>
      <c r="BV20" s="238"/>
      <c r="BW20" s="238"/>
      <c r="BX20" s="238"/>
      <c r="BY20" s="238"/>
      <c r="BZ20" s="238"/>
      <c r="CA20" s="238"/>
      <c r="CB20" s="238"/>
    </row>
    <row r="21" spans="1:80" s="197" customFormat="1" ht="18" customHeight="1" x14ac:dyDescent="0.2">
      <c r="A21" s="236" t="s">
        <v>7</v>
      </c>
      <c r="B21" s="236"/>
      <c r="C21" s="236"/>
      <c r="D21" s="237" t="s">
        <v>27</v>
      </c>
      <c r="E21" s="237"/>
      <c r="F21" s="237"/>
      <c r="G21" s="237"/>
      <c r="H21" s="237"/>
      <c r="I21" s="237"/>
      <c r="J21" s="237"/>
      <c r="K21" s="237"/>
      <c r="L21" s="237"/>
      <c r="M21" s="237"/>
      <c r="N21" s="237"/>
      <c r="O21" s="237"/>
      <c r="P21" s="237"/>
      <c r="Q21" s="237"/>
      <c r="R21" s="237"/>
      <c r="S21" s="237"/>
      <c r="T21" s="237"/>
      <c r="U21" s="237"/>
      <c r="V21" s="237"/>
      <c r="W21" s="237"/>
      <c r="X21" s="237"/>
      <c r="Y21" s="237"/>
      <c r="Z21" s="237"/>
      <c r="AA21" s="237"/>
      <c r="AB21" s="237"/>
      <c r="AC21" s="237"/>
      <c r="AD21" s="238">
        <v>217</v>
      </c>
      <c r="AE21" s="238"/>
      <c r="AF21" s="238"/>
      <c r="AG21" s="238"/>
      <c r="AH21" s="238"/>
      <c r="AI21" s="238"/>
      <c r="AJ21" s="238"/>
      <c r="AK21" s="238"/>
      <c r="AL21" s="238">
        <v>6</v>
      </c>
      <c r="AM21" s="238"/>
      <c r="AN21" s="238"/>
      <c r="AO21" s="238"/>
      <c r="AP21" s="238"/>
      <c r="AQ21" s="238"/>
      <c r="AR21" s="238"/>
      <c r="AS21" s="238"/>
      <c r="AT21" s="238">
        <v>0</v>
      </c>
      <c r="AU21" s="238"/>
      <c r="AV21" s="238"/>
      <c r="AW21" s="238"/>
      <c r="AX21" s="238"/>
      <c r="AY21" s="238"/>
      <c r="AZ21" s="238"/>
      <c r="BA21" s="238"/>
      <c r="BB21" s="239">
        <v>10789.04</v>
      </c>
      <c r="BC21" s="239"/>
      <c r="BD21" s="239"/>
      <c r="BE21" s="239"/>
      <c r="BF21" s="239"/>
      <c r="BG21" s="239"/>
      <c r="BH21" s="239"/>
      <c r="BI21" s="239"/>
      <c r="BJ21" s="239"/>
      <c r="BK21" s="239">
        <v>426</v>
      </c>
      <c r="BL21" s="239"/>
      <c r="BM21" s="239"/>
      <c r="BN21" s="239"/>
      <c r="BO21" s="239"/>
      <c r="BP21" s="239"/>
      <c r="BQ21" s="239"/>
      <c r="BR21" s="239"/>
      <c r="BS21" s="239"/>
      <c r="BT21" s="238">
        <v>0</v>
      </c>
      <c r="BU21" s="238"/>
      <c r="BV21" s="238"/>
      <c r="BW21" s="238"/>
      <c r="BX21" s="238"/>
      <c r="BY21" s="238"/>
      <c r="BZ21" s="238"/>
      <c r="CA21" s="238"/>
      <c r="CB21" s="238"/>
    </row>
    <row r="22" spans="1:80" s="197" customFormat="1" ht="12.75" x14ac:dyDescent="0.2">
      <c r="A22" s="236"/>
      <c r="B22" s="236"/>
      <c r="C22" s="236"/>
      <c r="D22" s="237" t="s">
        <v>25</v>
      </c>
      <c r="E22" s="237"/>
      <c r="F22" s="237"/>
      <c r="G22" s="237"/>
      <c r="H22" s="237"/>
      <c r="I22" s="237"/>
      <c r="J22" s="237"/>
      <c r="K22" s="237"/>
      <c r="L22" s="237"/>
      <c r="M22" s="237"/>
      <c r="N22" s="237"/>
      <c r="O22" s="237"/>
      <c r="P22" s="237"/>
      <c r="Q22" s="237"/>
      <c r="R22" s="237"/>
      <c r="S22" s="237"/>
      <c r="T22" s="237"/>
      <c r="U22" s="237"/>
      <c r="V22" s="237"/>
      <c r="W22" s="237"/>
      <c r="X22" s="237"/>
      <c r="Y22" s="237"/>
      <c r="Z22" s="237"/>
      <c r="AA22" s="237"/>
      <c r="AB22" s="237"/>
      <c r="AC22" s="237"/>
      <c r="AD22" s="238">
        <v>1</v>
      </c>
      <c r="AE22" s="238"/>
      <c r="AF22" s="238"/>
      <c r="AG22" s="238"/>
      <c r="AH22" s="238"/>
      <c r="AI22" s="238"/>
      <c r="AJ22" s="238"/>
      <c r="AK22" s="238"/>
      <c r="AL22" s="238">
        <v>0</v>
      </c>
      <c r="AM22" s="238"/>
      <c r="AN22" s="238"/>
      <c r="AO22" s="238"/>
      <c r="AP22" s="238"/>
      <c r="AQ22" s="238"/>
      <c r="AR22" s="238"/>
      <c r="AS22" s="238"/>
      <c r="AT22" s="238">
        <v>0</v>
      </c>
      <c r="AU22" s="238"/>
      <c r="AV22" s="238"/>
      <c r="AW22" s="238"/>
      <c r="AX22" s="238"/>
      <c r="AY22" s="238"/>
      <c r="AZ22" s="238"/>
      <c r="BA22" s="238"/>
      <c r="BB22" s="239">
        <v>150</v>
      </c>
      <c r="BC22" s="239"/>
      <c r="BD22" s="239"/>
      <c r="BE22" s="239"/>
      <c r="BF22" s="239"/>
      <c r="BG22" s="239"/>
      <c r="BH22" s="239"/>
      <c r="BI22" s="239"/>
      <c r="BJ22" s="239"/>
      <c r="BK22" s="239">
        <v>0</v>
      </c>
      <c r="BL22" s="239"/>
      <c r="BM22" s="239"/>
      <c r="BN22" s="239"/>
      <c r="BO22" s="239"/>
      <c r="BP22" s="239"/>
      <c r="BQ22" s="239"/>
      <c r="BR22" s="239"/>
      <c r="BS22" s="239"/>
      <c r="BT22" s="238">
        <v>0</v>
      </c>
      <c r="BU22" s="238"/>
      <c r="BV22" s="238"/>
      <c r="BW22" s="238"/>
      <c r="BX22" s="238"/>
      <c r="BY22" s="238"/>
      <c r="BZ22" s="238"/>
      <c r="CA22" s="238"/>
      <c r="CB22" s="238"/>
    </row>
    <row r="23" spans="1:80" s="197" customFormat="1" ht="12.75" x14ac:dyDescent="0.2">
      <c r="A23" s="236"/>
      <c r="B23" s="236"/>
      <c r="C23" s="236"/>
      <c r="D23" s="237" t="s">
        <v>28</v>
      </c>
      <c r="E23" s="237"/>
      <c r="F23" s="237"/>
      <c r="G23" s="237"/>
      <c r="H23" s="237"/>
      <c r="I23" s="237"/>
      <c r="J23" s="237"/>
      <c r="K23" s="237"/>
      <c r="L23" s="237"/>
      <c r="M23" s="237"/>
      <c r="N23" s="237"/>
      <c r="O23" s="237"/>
      <c r="P23" s="237"/>
      <c r="Q23" s="237"/>
      <c r="R23" s="237"/>
      <c r="S23" s="237"/>
      <c r="T23" s="237"/>
      <c r="U23" s="237"/>
      <c r="V23" s="237"/>
      <c r="W23" s="237"/>
      <c r="X23" s="237"/>
      <c r="Y23" s="237"/>
      <c r="Z23" s="237"/>
      <c r="AA23" s="237"/>
      <c r="AB23" s="237"/>
      <c r="AC23" s="237"/>
      <c r="AD23" s="238"/>
      <c r="AE23" s="238"/>
      <c r="AF23" s="238"/>
      <c r="AG23" s="238"/>
      <c r="AH23" s="238"/>
      <c r="AI23" s="238"/>
      <c r="AJ23" s="238"/>
      <c r="AK23" s="238"/>
      <c r="AL23" s="238"/>
      <c r="AM23" s="238"/>
      <c r="AN23" s="238"/>
      <c r="AO23" s="238"/>
      <c r="AP23" s="238"/>
      <c r="AQ23" s="238"/>
      <c r="AR23" s="238"/>
      <c r="AS23" s="238"/>
      <c r="AT23" s="238"/>
      <c r="AU23" s="238"/>
      <c r="AV23" s="238"/>
      <c r="AW23" s="238"/>
      <c r="AX23" s="238"/>
      <c r="AY23" s="238"/>
      <c r="AZ23" s="238"/>
      <c r="BA23" s="238"/>
      <c r="BB23" s="239"/>
      <c r="BC23" s="239"/>
      <c r="BD23" s="239"/>
      <c r="BE23" s="239"/>
      <c r="BF23" s="239"/>
      <c r="BG23" s="239"/>
      <c r="BH23" s="239"/>
      <c r="BI23" s="239"/>
      <c r="BJ23" s="239"/>
      <c r="BK23" s="239"/>
      <c r="BL23" s="239"/>
      <c r="BM23" s="239"/>
      <c r="BN23" s="239"/>
      <c r="BO23" s="239"/>
      <c r="BP23" s="239"/>
      <c r="BQ23" s="239"/>
      <c r="BR23" s="239"/>
      <c r="BS23" s="239"/>
      <c r="BT23" s="238"/>
      <c r="BU23" s="238"/>
      <c r="BV23" s="238"/>
      <c r="BW23" s="238"/>
      <c r="BX23" s="238"/>
      <c r="BY23" s="238"/>
      <c r="BZ23" s="238"/>
      <c r="CA23" s="238"/>
      <c r="CB23" s="238"/>
    </row>
    <row r="24" spans="1:80" s="197" customFormat="1" ht="18" customHeight="1" x14ac:dyDescent="0.2">
      <c r="A24" s="236" t="s">
        <v>8</v>
      </c>
      <c r="B24" s="236"/>
      <c r="C24" s="236"/>
      <c r="D24" s="237" t="s">
        <v>29</v>
      </c>
      <c r="E24" s="237"/>
      <c r="F24" s="237"/>
      <c r="G24" s="237"/>
      <c r="H24" s="237"/>
      <c r="I24" s="237"/>
      <c r="J24" s="237"/>
      <c r="K24" s="237"/>
      <c r="L24" s="237"/>
      <c r="M24" s="237"/>
      <c r="N24" s="237"/>
      <c r="O24" s="237"/>
      <c r="P24" s="237"/>
      <c r="Q24" s="237"/>
      <c r="R24" s="237"/>
      <c r="S24" s="237"/>
      <c r="T24" s="237"/>
      <c r="U24" s="237"/>
      <c r="V24" s="237"/>
      <c r="W24" s="237"/>
      <c r="X24" s="237"/>
      <c r="Y24" s="237"/>
      <c r="Z24" s="237"/>
      <c r="AA24" s="237"/>
      <c r="AB24" s="237"/>
      <c r="AC24" s="237"/>
      <c r="AD24" s="238">
        <v>14</v>
      </c>
      <c r="AE24" s="238"/>
      <c r="AF24" s="238"/>
      <c r="AG24" s="238"/>
      <c r="AH24" s="238"/>
      <c r="AI24" s="238"/>
      <c r="AJ24" s="238"/>
      <c r="AK24" s="238"/>
      <c r="AL24" s="238">
        <v>6</v>
      </c>
      <c r="AM24" s="238"/>
      <c r="AN24" s="238"/>
      <c r="AO24" s="238"/>
      <c r="AP24" s="238"/>
      <c r="AQ24" s="238"/>
      <c r="AR24" s="238"/>
      <c r="AS24" s="238"/>
      <c r="AT24" s="238">
        <v>0</v>
      </c>
      <c r="AU24" s="238"/>
      <c r="AV24" s="238"/>
      <c r="AW24" s="238"/>
      <c r="AX24" s="238"/>
      <c r="AY24" s="238"/>
      <c r="AZ24" s="238"/>
      <c r="BA24" s="238"/>
      <c r="BB24" s="239">
        <v>3505.51</v>
      </c>
      <c r="BC24" s="239"/>
      <c r="BD24" s="239"/>
      <c r="BE24" s="239"/>
      <c r="BF24" s="239"/>
      <c r="BG24" s="239"/>
      <c r="BH24" s="239"/>
      <c r="BI24" s="239"/>
      <c r="BJ24" s="239"/>
      <c r="BK24" s="239">
        <v>2822.9</v>
      </c>
      <c r="BL24" s="239"/>
      <c r="BM24" s="239"/>
      <c r="BN24" s="239"/>
      <c r="BO24" s="239"/>
      <c r="BP24" s="239"/>
      <c r="BQ24" s="239"/>
      <c r="BR24" s="239"/>
      <c r="BS24" s="239"/>
      <c r="BT24" s="238">
        <v>0</v>
      </c>
      <c r="BU24" s="238"/>
      <c r="BV24" s="238"/>
      <c r="BW24" s="238"/>
      <c r="BX24" s="238"/>
      <c r="BY24" s="238"/>
      <c r="BZ24" s="238"/>
      <c r="CA24" s="238"/>
      <c r="CB24" s="238"/>
    </row>
    <row r="25" spans="1:80" s="197" customFormat="1" ht="12.75" x14ac:dyDescent="0.2">
      <c r="A25" s="236"/>
      <c r="B25" s="236"/>
      <c r="C25" s="236"/>
      <c r="D25" s="240" t="s">
        <v>25</v>
      </c>
      <c r="E25" s="237"/>
      <c r="F25" s="237"/>
      <c r="G25" s="237"/>
      <c r="H25" s="237"/>
      <c r="I25" s="237"/>
      <c r="J25" s="237"/>
      <c r="K25" s="237"/>
      <c r="L25" s="237"/>
      <c r="M25" s="237"/>
      <c r="N25" s="237"/>
      <c r="O25" s="237"/>
      <c r="P25" s="237"/>
      <c r="Q25" s="237"/>
      <c r="R25" s="237"/>
      <c r="S25" s="237"/>
      <c r="T25" s="237"/>
      <c r="U25" s="237"/>
      <c r="V25" s="237"/>
      <c r="W25" s="237"/>
      <c r="X25" s="237"/>
      <c r="Y25" s="237"/>
      <c r="Z25" s="237"/>
      <c r="AA25" s="237"/>
      <c r="AB25" s="237"/>
      <c r="AC25" s="237"/>
      <c r="AD25" s="238">
        <v>0</v>
      </c>
      <c r="AE25" s="238"/>
      <c r="AF25" s="238"/>
      <c r="AG25" s="238"/>
      <c r="AH25" s="238"/>
      <c r="AI25" s="238"/>
      <c r="AJ25" s="238"/>
      <c r="AK25" s="238"/>
      <c r="AL25" s="238">
        <v>0</v>
      </c>
      <c r="AM25" s="238"/>
      <c r="AN25" s="238"/>
      <c r="AO25" s="238"/>
      <c r="AP25" s="238"/>
      <c r="AQ25" s="238"/>
      <c r="AR25" s="238"/>
      <c r="AS25" s="238"/>
      <c r="AT25" s="238">
        <v>0</v>
      </c>
      <c r="AU25" s="238"/>
      <c r="AV25" s="238"/>
      <c r="AW25" s="238"/>
      <c r="AX25" s="238"/>
      <c r="AY25" s="238"/>
      <c r="AZ25" s="238"/>
      <c r="BA25" s="238"/>
      <c r="BB25" s="238">
        <v>0</v>
      </c>
      <c r="BC25" s="238"/>
      <c r="BD25" s="238"/>
      <c r="BE25" s="238"/>
      <c r="BF25" s="238"/>
      <c r="BG25" s="238"/>
      <c r="BH25" s="238"/>
      <c r="BI25" s="238"/>
      <c r="BJ25" s="238"/>
      <c r="BK25" s="238">
        <v>0</v>
      </c>
      <c r="BL25" s="238"/>
      <c r="BM25" s="238"/>
      <c r="BN25" s="238"/>
      <c r="BO25" s="238"/>
      <c r="BP25" s="238"/>
      <c r="BQ25" s="238"/>
      <c r="BR25" s="238"/>
      <c r="BS25" s="238"/>
      <c r="BT25" s="238">
        <v>0</v>
      </c>
      <c r="BU25" s="238"/>
      <c r="BV25" s="238"/>
      <c r="BW25" s="238"/>
      <c r="BX25" s="238"/>
      <c r="BY25" s="238"/>
      <c r="BZ25" s="238"/>
      <c r="CA25" s="238"/>
      <c r="CB25" s="238"/>
    </row>
    <row r="26" spans="1:80" s="197" customFormat="1" ht="12.75" x14ac:dyDescent="0.2">
      <c r="A26" s="236"/>
      <c r="B26" s="236"/>
      <c r="C26" s="236"/>
      <c r="D26" s="237" t="s">
        <v>30</v>
      </c>
      <c r="E26" s="237"/>
      <c r="F26" s="237"/>
      <c r="G26" s="237"/>
      <c r="H26" s="237"/>
      <c r="I26" s="237"/>
      <c r="J26" s="237"/>
      <c r="K26" s="237"/>
      <c r="L26" s="237"/>
      <c r="M26" s="237"/>
      <c r="N26" s="237"/>
      <c r="O26" s="237"/>
      <c r="P26" s="237"/>
      <c r="Q26" s="237"/>
      <c r="R26" s="237"/>
      <c r="S26" s="237"/>
      <c r="T26" s="237"/>
      <c r="U26" s="237"/>
      <c r="V26" s="237"/>
      <c r="W26" s="237"/>
      <c r="X26" s="237"/>
      <c r="Y26" s="237"/>
      <c r="Z26" s="237"/>
      <c r="AA26" s="237"/>
      <c r="AB26" s="237"/>
      <c r="AC26" s="237"/>
      <c r="AD26" s="238"/>
      <c r="AE26" s="238"/>
      <c r="AF26" s="238"/>
      <c r="AG26" s="238"/>
      <c r="AH26" s="238"/>
      <c r="AI26" s="238"/>
      <c r="AJ26" s="238"/>
      <c r="AK26" s="238"/>
      <c r="AL26" s="238"/>
      <c r="AM26" s="238"/>
      <c r="AN26" s="238"/>
      <c r="AO26" s="238"/>
      <c r="AP26" s="238"/>
      <c r="AQ26" s="238"/>
      <c r="AR26" s="238"/>
      <c r="AS26" s="238"/>
      <c r="AT26" s="238"/>
      <c r="AU26" s="238"/>
      <c r="AV26" s="238"/>
      <c r="AW26" s="238"/>
      <c r="AX26" s="238"/>
      <c r="AY26" s="238"/>
      <c r="AZ26" s="238"/>
      <c r="BA26" s="238"/>
      <c r="BB26" s="238"/>
      <c r="BC26" s="238"/>
      <c r="BD26" s="238"/>
      <c r="BE26" s="238"/>
      <c r="BF26" s="238"/>
      <c r="BG26" s="238"/>
      <c r="BH26" s="238"/>
      <c r="BI26" s="238"/>
      <c r="BJ26" s="238"/>
      <c r="BK26" s="238"/>
      <c r="BL26" s="238"/>
      <c r="BM26" s="238"/>
      <c r="BN26" s="238"/>
      <c r="BO26" s="238"/>
      <c r="BP26" s="238"/>
      <c r="BQ26" s="238"/>
      <c r="BR26" s="238"/>
      <c r="BS26" s="238"/>
      <c r="BT26" s="238"/>
      <c r="BU26" s="238"/>
      <c r="BV26" s="238"/>
      <c r="BW26" s="238"/>
      <c r="BX26" s="238"/>
      <c r="BY26" s="238"/>
      <c r="BZ26" s="238"/>
      <c r="CA26" s="238"/>
      <c r="CB26" s="238"/>
    </row>
    <row r="27" spans="1:80" s="197" customFormat="1" ht="18" customHeight="1" x14ac:dyDescent="0.2">
      <c r="A27" s="236" t="s">
        <v>31</v>
      </c>
      <c r="B27" s="236"/>
      <c r="C27" s="236"/>
      <c r="D27" s="237" t="s">
        <v>32</v>
      </c>
      <c r="E27" s="237"/>
      <c r="F27" s="237"/>
      <c r="G27" s="237"/>
      <c r="H27" s="237"/>
      <c r="I27" s="237"/>
      <c r="J27" s="237"/>
      <c r="K27" s="237"/>
      <c r="L27" s="237"/>
      <c r="M27" s="237"/>
      <c r="N27" s="237"/>
      <c r="O27" s="237"/>
      <c r="P27" s="237"/>
      <c r="Q27" s="237"/>
      <c r="R27" s="237"/>
      <c r="S27" s="237"/>
      <c r="T27" s="237"/>
      <c r="U27" s="237"/>
      <c r="V27" s="237"/>
      <c r="W27" s="237"/>
      <c r="X27" s="237"/>
      <c r="Y27" s="237"/>
      <c r="Z27" s="237"/>
      <c r="AA27" s="237"/>
      <c r="AB27" s="237"/>
      <c r="AC27" s="237"/>
      <c r="AD27" s="238">
        <v>0</v>
      </c>
      <c r="AE27" s="238"/>
      <c r="AF27" s="238"/>
      <c r="AG27" s="238"/>
      <c r="AH27" s="238"/>
      <c r="AI27" s="238"/>
      <c r="AJ27" s="238"/>
      <c r="AK27" s="238"/>
      <c r="AL27" s="238">
        <v>3</v>
      </c>
      <c r="AM27" s="238"/>
      <c r="AN27" s="238"/>
      <c r="AO27" s="238"/>
      <c r="AP27" s="238"/>
      <c r="AQ27" s="238"/>
      <c r="AR27" s="238"/>
      <c r="AS27" s="238"/>
      <c r="AT27" s="238">
        <v>0</v>
      </c>
      <c r="AU27" s="238"/>
      <c r="AV27" s="238"/>
      <c r="AW27" s="238"/>
      <c r="AX27" s="238"/>
      <c r="AY27" s="238"/>
      <c r="AZ27" s="238"/>
      <c r="BA27" s="238"/>
      <c r="BB27" s="239">
        <v>0</v>
      </c>
      <c r="BC27" s="239"/>
      <c r="BD27" s="239"/>
      <c r="BE27" s="239"/>
      <c r="BF27" s="239"/>
      <c r="BG27" s="239"/>
      <c r="BH27" s="239"/>
      <c r="BI27" s="239"/>
      <c r="BJ27" s="239"/>
      <c r="BK27" s="239">
        <v>4610</v>
      </c>
      <c r="BL27" s="239"/>
      <c r="BM27" s="239"/>
      <c r="BN27" s="239"/>
      <c r="BO27" s="239"/>
      <c r="BP27" s="239"/>
      <c r="BQ27" s="239"/>
      <c r="BR27" s="239"/>
      <c r="BS27" s="239"/>
      <c r="BT27" s="238">
        <v>0</v>
      </c>
      <c r="BU27" s="238"/>
      <c r="BV27" s="238"/>
      <c r="BW27" s="238"/>
      <c r="BX27" s="238"/>
      <c r="BY27" s="238"/>
      <c r="BZ27" s="238"/>
      <c r="CA27" s="238"/>
      <c r="CB27" s="238"/>
    </row>
    <row r="28" spans="1:80" s="197" customFormat="1" ht="12.75" x14ac:dyDescent="0.2">
      <c r="A28" s="236"/>
      <c r="B28" s="236"/>
      <c r="C28" s="236"/>
      <c r="D28" s="240" t="s">
        <v>25</v>
      </c>
      <c r="E28" s="237"/>
      <c r="F28" s="237"/>
      <c r="G28" s="237"/>
      <c r="H28" s="237"/>
      <c r="I28" s="237"/>
      <c r="J28" s="237"/>
      <c r="K28" s="237"/>
      <c r="L28" s="237"/>
      <c r="M28" s="237"/>
      <c r="N28" s="237"/>
      <c r="O28" s="237"/>
      <c r="P28" s="237"/>
      <c r="Q28" s="237"/>
      <c r="R28" s="237"/>
      <c r="S28" s="237"/>
      <c r="T28" s="237"/>
      <c r="U28" s="237"/>
      <c r="V28" s="237"/>
      <c r="W28" s="237"/>
      <c r="X28" s="237"/>
      <c r="Y28" s="237"/>
      <c r="Z28" s="237"/>
      <c r="AA28" s="237"/>
      <c r="AB28" s="237"/>
      <c r="AC28" s="237"/>
      <c r="AD28" s="238">
        <v>0</v>
      </c>
      <c r="AE28" s="238"/>
      <c r="AF28" s="238"/>
      <c r="AG28" s="238"/>
      <c r="AH28" s="238"/>
      <c r="AI28" s="238"/>
      <c r="AJ28" s="238"/>
      <c r="AK28" s="238"/>
      <c r="AL28" s="238">
        <v>0</v>
      </c>
      <c r="AM28" s="238"/>
      <c r="AN28" s="238"/>
      <c r="AO28" s="238"/>
      <c r="AP28" s="238"/>
      <c r="AQ28" s="238"/>
      <c r="AR28" s="238"/>
      <c r="AS28" s="238"/>
      <c r="AT28" s="238">
        <v>0</v>
      </c>
      <c r="AU28" s="238"/>
      <c r="AV28" s="238"/>
      <c r="AW28" s="238"/>
      <c r="AX28" s="238"/>
      <c r="AY28" s="238"/>
      <c r="AZ28" s="238"/>
      <c r="BA28" s="238"/>
      <c r="BB28" s="238">
        <v>0</v>
      </c>
      <c r="BC28" s="238"/>
      <c r="BD28" s="238"/>
      <c r="BE28" s="238"/>
      <c r="BF28" s="238"/>
      <c r="BG28" s="238"/>
      <c r="BH28" s="238"/>
      <c r="BI28" s="238"/>
      <c r="BJ28" s="238"/>
      <c r="BK28" s="238">
        <v>0</v>
      </c>
      <c r="BL28" s="238"/>
      <c r="BM28" s="238"/>
      <c r="BN28" s="238"/>
      <c r="BO28" s="238"/>
      <c r="BP28" s="238"/>
      <c r="BQ28" s="238"/>
      <c r="BR28" s="238"/>
      <c r="BS28" s="238"/>
      <c r="BT28" s="238">
        <v>0</v>
      </c>
      <c r="BU28" s="238"/>
      <c r="BV28" s="238"/>
      <c r="BW28" s="238"/>
      <c r="BX28" s="238"/>
      <c r="BY28" s="238"/>
      <c r="BZ28" s="238"/>
      <c r="CA28" s="238"/>
      <c r="CB28" s="238"/>
    </row>
    <row r="29" spans="1:80" s="197" customFormat="1" ht="12.75" x14ac:dyDescent="0.2">
      <c r="A29" s="236"/>
      <c r="B29" s="236"/>
      <c r="C29" s="236"/>
      <c r="D29" s="237" t="s">
        <v>30</v>
      </c>
      <c r="E29" s="237"/>
      <c r="F29" s="237"/>
      <c r="G29" s="237"/>
      <c r="H29" s="237"/>
      <c r="I29" s="237"/>
      <c r="J29" s="237"/>
      <c r="K29" s="237"/>
      <c r="L29" s="237"/>
      <c r="M29" s="237"/>
      <c r="N29" s="237"/>
      <c r="O29" s="237"/>
      <c r="P29" s="237"/>
      <c r="Q29" s="237"/>
      <c r="R29" s="237"/>
      <c r="S29" s="237"/>
      <c r="T29" s="237"/>
      <c r="U29" s="237"/>
      <c r="V29" s="237"/>
      <c r="W29" s="237"/>
      <c r="X29" s="237"/>
      <c r="Y29" s="237"/>
      <c r="Z29" s="237"/>
      <c r="AA29" s="237"/>
      <c r="AB29" s="237"/>
      <c r="AC29" s="237"/>
      <c r="AD29" s="238"/>
      <c r="AE29" s="238"/>
      <c r="AF29" s="238"/>
      <c r="AG29" s="238"/>
      <c r="AH29" s="238"/>
      <c r="AI29" s="238"/>
      <c r="AJ29" s="238"/>
      <c r="AK29" s="238"/>
      <c r="AL29" s="238"/>
      <c r="AM29" s="238"/>
      <c r="AN29" s="238"/>
      <c r="AO29" s="238"/>
      <c r="AP29" s="238"/>
      <c r="AQ29" s="238"/>
      <c r="AR29" s="238"/>
      <c r="AS29" s="238"/>
      <c r="AT29" s="238"/>
      <c r="AU29" s="238"/>
      <c r="AV29" s="238"/>
      <c r="AW29" s="238"/>
      <c r="AX29" s="238"/>
      <c r="AY29" s="238"/>
      <c r="AZ29" s="238"/>
      <c r="BA29" s="238"/>
      <c r="BB29" s="238"/>
      <c r="BC29" s="238"/>
      <c r="BD29" s="238"/>
      <c r="BE29" s="238"/>
      <c r="BF29" s="238"/>
      <c r="BG29" s="238"/>
      <c r="BH29" s="238"/>
      <c r="BI29" s="238"/>
      <c r="BJ29" s="238"/>
      <c r="BK29" s="238"/>
      <c r="BL29" s="238"/>
      <c r="BM29" s="238"/>
      <c r="BN29" s="238"/>
      <c r="BO29" s="238"/>
      <c r="BP29" s="238"/>
      <c r="BQ29" s="238"/>
      <c r="BR29" s="238"/>
      <c r="BS29" s="238"/>
      <c r="BT29" s="238"/>
      <c r="BU29" s="238"/>
      <c r="BV29" s="238"/>
      <c r="BW29" s="238"/>
      <c r="BX29" s="238"/>
      <c r="BY29" s="238"/>
      <c r="BZ29" s="238"/>
      <c r="CA29" s="238"/>
      <c r="CB29" s="238"/>
    </row>
    <row r="30" spans="1:80" s="197" customFormat="1" ht="18" customHeight="1" x14ac:dyDescent="0.2">
      <c r="A30" s="236" t="s">
        <v>33</v>
      </c>
      <c r="B30" s="236"/>
      <c r="C30" s="236"/>
      <c r="D30" s="237" t="s">
        <v>34</v>
      </c>
      <c r="E30" s="237"/>
      <c r="F30" s="237"/>
      <c r="G30" s="237"/>
      <c r="H30" s="237"/>
      <c r="I30" s="237"/>
      <c r="J30" s="237"/>
      <c r="K30" s="237"/>
      <c r="L30" s="237"/>
      <c r="M30" s="237"/>
      <c r="N30" s="237"/>
      <c r="O30" s="237"/>
      <c r="P30" s="237"/>
      <c r="Q30" s="237"/>
      <c r="R30" s="237"/>
      <c r="S30" s="237"/>
      <c r="T30" s="237"/>
      <c r="U30" s="237"/>
      <c r="V30" s="237"/>
      <c r="W30" s="237"/>
      <c r="X30" s="237"/>
      <c r="Y30" s="237"/>
      <c r="Z30" s="237"/>
      <c r="AA30" s="237"/>
      <c r="AB30" s="237"/>
      <c r="AC30" s="237"/>
      <c r="AD30" s="238">
        <v>0</v>
      </c>
      <c r="AE30" s="238"/>
      <c r="AF30" s="238"/>
      <c r="AG30" s="238"/>
      <c r="AH30" s="238"/>
      <c r="AI30" s="238"/>
      <c r="AJ30" s="238"/>
      <c r="AK30" s="238"/>
      <c r="AL30" s="238">
        <v>0</v>
      </c>
      <c r="AM30" s="238"/>
      <c r="AN30" s="238"/>
      <c r="AO30" s="238"/>
      <c r="AP30" s="238"/>
      <c r="AQ30" s="238"/>
      <c r="AR30" s="238"/>
      <c r="AS30" s="238"/>
      <c r="AT30" s="238">
        <v>0</v>
      </c>
      <c r="AU30" s="238"/>
      <c r="AV30" s="238"/>
      <c r="AW30" s="238"/>
      <c r="AX30" s="238"/>
      <c r="AY30" s="238"/>
      <c r="AZ30" s="238"/>
      <c r="BA30" s="238"/>
      <c r="BB30" s="238">
        <v>0</v>
      </c>
      <c r="BC30" s="238"/>
      <c r="BD30" s="238"/>
      <c r="BE30" s="238"/>
      <c r="BF30" s="238"/>
      <c r="BG30" s="238"/>
      <c r="BH30" s="238"/>
      <c r="BI30" s="238"/>
      <c r="BJ30" s="238"/>
      <c r="BK30" s="238">
        <v>0</v>
      </c>
      <c r="BL30" s="238"/>
      <c r="BM30" s="238"/>
      <c r="BN30" s="238"/>
      <c r="BO30" s="238"/>
      <c r="BP30" s="238"/>
      <c r="BQ30" s="238"/>
      <c r="BR30" s="238"/>
      <c r="BS30" s="238"/>
      <c r="BT30" s="238">
        <v>0</v>
      </c>
      <c r="BU30" s="238"/>
      <c r="BV30" s="238"/>
      <c r="BW30" s="238"/>
      <c r="BX30" s="238"/>
      <c r="BY30" s="238"/>
      <c r="BZ30" s="238"/>
      <c r="CA30" s="238"/>
      <c r="CB30" s="238"/>
    </row>
    <row r="31" spans="1:80" s="197" customFormat="1" ht="12.75" x14ac:dyDescent="0.2">
      <c r="A31" s="236"/>
      <c r="B31" s="236"/>
      <c r="C31" s="236"/>
      <c r="D31" s="240" t="s">
        <v>25</v>
      </c>
      <c r="E31" s="237"/>
      <c r="F31" s="237"/>
      <c r="G31" s="237"/>
      <c r="H31" s="237"/>
      <c r="I31" s="237"/>
      <c r="J31" s="237"/>
      <c r="K31" s="237"/>
      <c r="L31" s="237"/>
      <c r="M31" s="237"/>
      <c r="N31" s="237"/>
      <c r="O31" s="237"/>
      <c r="P31" s="237"/>
      <c r="Q31" s="237"/>
      <c r="R31" s="237"/>
      <c r="S31" s="237"/>
      <c r="T31" s="237"/>
      <c r="U31" s="237"/>
      <c r="V31" s="237"/>
      <c r="W31" s="237"/>
      <c r="X31" s="237"/>
      <c r="Y31" s="237"/>
      <c r="Z31" s="237"/>
      <c r="AA31" s="237"/>
      <c r="AB31" s="237"/>
      <c r="AC31" s="237"/>
      <c r="AD31" s="238">
        <v>0</v>
      </c>
      <c r="AE31" s="238"/>
      <c r="AF31" s="238"/>
      <c r="AG31" s="238"/>
      <c r="AH31" s="238"/>
      <c r="AI31" s="238"/>
      <c r="AJ31" s="238"/>
      <c r="AK31" s="238"/>
      <c r="AL31" s="238">
        <v>0</v>
      </c>
      <c r="AM31" s="238"/>
      <c r="AN31" s="238"/>
      <c r="AO31" s="238"/>
      <c r="AP31" s="238"/>
      <c r="AQ31" s="238"/>
      <c r="AR31" s="238"/>
      <c r="AS31" s="238"/>
      <c r="AT31" s="238">
        <v>0</v>
      </c>
      <c r="AU31" s="238"/>
      <c r="AV31" s="238"/>
      <c r="AW31" s="238"/>
      <c r="AX31" s="238"/>
      <c r="AY31" s="238"/>
      <c r="AZ31" s="238"/>
      <c r="BA31" s="238"/>
      <c r="BB31" s="238">
        <v>0</v>
      </c>
      <c r="BC31" s="238"/>
      <c r="BD31" s="238"/>
      <c r="BE31" s="238"/>
      <c r="BF31" s="238"/>
      <c r="BG31" s="238"/>
      <c r="BH31" s="238"/>
      <c r="BI31" s="238"/>
      <c r="BJ31" s="238"/>
      <c r="BK31" s="238">
        <v>0</v>
      </c>
      <c r="BL31" s="238"/>
      <c r="BM31" s="238"/>
      <c r="BN31" s="238"/>
      <c r="BO31" s="238"/>
      <c r="BP31" s="238"/>
      <c r="BQ31" s="238"/>
      <c r="BR31" s="238"/>
      <c r="BS31" s="238"/>
      <c r="BT31" s="238">
        <v>0</v>
      </c>
      <c r="BU31" s="238"/>
      <c r="BV31" s="238"/>
      <c r="BW31" s="238"/>
      <c r="BX31" s="238"/>
      <c r="BY31" s="238"/>
      <c r="BZ31" s="238"/>
      <c r="CA31" s="238"/>
      <c r="CB31" s="238"/>
    </row>
    <row r="32" spans="1:80" s="197" customFormat="1" ht="12.75" x14ac:dyDescent="0.2">
      <c r="A32" s="236"/>
      <c r="B32" s="236"/>
      <c r="C32" s="236"/>
      <c r="D32" s="237" t="s">
        <v>30</v>
      </c>
      <c r="E32" s="237"/>
      <c r="F32" s="237"/>
      <c r="G32" s="237"/>
      <c r="H32" s="237"/>
      <c r="I32" s="237"/>
      <c r="J32" s="237"/>
      <c r="K32" s="237"/>
      <c r="L32" s="237"/>
      <c r="M32" s="237"/>
      <c r="N32" s="237"/>
      <c r="O32" s="237"/>
      <c r="P32" s="237"/>
      <c r="Q32" s="237"/>
      <c r="R32" s="237"/>
      <c r="S32" s="237"/>
      <c r="T32" s="237"/>
      <c r="U32" s="237"/>
      <c r="V32" s="237"/>
      <c r="W32" s="237"/>
      <c r="X32" s="237"/>
      <c r="Y32" s="237"/>
      <c r="Z32" s="237"/>
      <c r="AA32" s="237"/>
      <c r="AB32" s="237"/>
      <c r="AC32" s="237"/>
      <c r="AD32" s="238"/>
      <c r="AE32" s="238"/>
      <c r="AF32" s="238"/>
      <c r="AG32" s="238"/>
      <c r="AH32" s="238"/>
      <c r="AI32" s="238"/>
      <c r="AJ32" s="238"/>
      <c r="AK32" s="238"/>
      <c r="AL32" s="238"/>
      <c r="AM32" s="238"/>
      <c r="AN32" s="238"/>
      <c r="AO32" s="238"/>
      <c r="AP32" s="238"/>
      <c r="AQ32" s="238"/>
      <c r="AR32" s="238"/>
      <c r="AS32" s="238"/>
      <c r="AT32" s="238"/>
      <c r="AU32" s="238"/>
      <c r="AV32" s="238"/>
      <c r="AW32" s="238"/>
      <c r="AX32" s="238"/>
      <c r="AY32" s="238"/>
      <c r="AZ32" s="238"/>
      <c r="BA32" s="238"/>
      <c r="BB32" s="238"/>
      <c r="BC32" s="238"/>
      <c r="BD32" s="238"/>
      <c r="BE32" s="238"/>
      <c r="BF32" s="238"/>
      <c r="BG32" s="238"/>
      <c r="BH32" s="238"/>
      <c r="BI32" s="238"/>
      <c r="BJ32" s="238"/>
      <c r="BK32" s="238"/>
      <c r="BL32" s="238"/>
      <c r="BM32" s="238"/>
      <c r="BN32" s="238"/>
      <c r="BO32" s="238"/>
      <c r="BP32" s="238"/>
      <c r="BQ32" s="238"/>
      <c r="BR32" s="238"/>
      <c r="BS32" s="238"/>
      <c r="BT32" s="238"/>
      <c r="BU32" s="238"/>
      <c r="BV32" s="238"/>
      <c r="BW32" s="238"/>
      <c r="BX32" s="238"/>
      <c r="BY32" s="238"/>
      <c r="BZ32" s="238"/>
      <c r="CA32" s="238"/>
      <c r="CB32" s="238"/>
    </row>
    <row r="33" spans="1:80" s="197" customFormat="1" ht="18" customHeight="1" x14ac:dyDescent="0.2">
      <c r="A33" s="236" t="s">
        <v>35</v>
      </c>
      <c r="B33" s="236"/>
      <c r="C33" s="236"/>
      <c r="D33" s="237" t="s">
        <v>36</v>
      </c>
      <c r="E33" s="237"/>
      <c r="F33" s="237"/>
      <c r="G33" s="237"/>
      <c r="H33" s="237"/>
      <c r="I33" s="237"/>
      <c r="J33" s="237"/>
      <c r="K33" s="237"/>
      <c r="L33" s="237"/>
      <c r="M33" s="237"/>
      <c r="N33" s="237"/>
      <c r="O33" s="237"/>
      <c r="P33" s="237"/>
      <c r="Q33" s="237"/>
      <c r="R33" s="237"/>
      <c r="S33" s="237"/>
      <c r="T33" s="237"/>
      <c r="U33" s="237"/>
      <c r="V33" s="237"/>
      <c r="W33" s="237"/>
      <c r="X33" s="237"/>
      <c r="Y33" s="237"/>
      <c r="Z33" s="237"/>
      <c r="AA33" s="237"/>
      <c r="AB33" s="237"/>
      <c r="AC33" s="237"/>
      <c r="AD33" s="238">
        <v>0</v>
      </c>
      <c r="AE33" s="238"/>
      <c r="AF33" s="238"/>
      <c r="AG33" s="238"/>
      <c r="AH33" s="238"/>
      <c r="AI33" s="238"/>
      <c r="AJ33" s="238"/>
      <c r="AK33" s="238"/>
      <c r="AL33" s="238">
        <v>0</v>
      </c>
      <c r="AM33" s="238"/>
      <c r="AN33" s="238"/>
      <c r="AO33" s="238"/>
      <c r="AP33" s="238"/>
      <c r="AQ33" s="238"/>
      <c r="AR33" s="238"/>
      <c r="AS33" s="238"/>
      <c r="AT33" s="238">
        <v>0</v>
      </c>
      <c r="AU33" s="238"/>
      <c r="AV33" s="238"/>
      <c r="AW33" s="238"/>
      <c r="AX33" s="238"/>
      <c r="AY33" s="238"/>
      <c r="AZ33" s="238"/>
      <c r="BA33" s="238"/>
      <c r="BB33" s="238">
        <v>0</v>
      </c>
      <c r="BC33" s="238"/>
      <c r="BD33" s="238"/>
      <c r="BE33" s="238"/>
      <c r="BF33" s="238"/>
      <c r="BG33" s="238"/>
      <c r="BH33" s="238"/>
      <c r="BI33" s="238"/>
      <c r="BJ33" s="238"/>
      <c r="BK33" s="238">
        <v>0</v>
      </c>
      <c r="BL33" s="238"/>
      <c r="BM33" s="238"/>
      <c r="BN33" s="238"/>
      <c r="BO33" s="238"/>
      <c r="BP33" s="238"/>
      <c r="BQ33" s="238"/>
      <c r="BR33" s="238"/>
      <c r="BS33" s="238"/>
      <c r="BT33" s="238">
        <v>0</v>
      </c>
      <c r="BU33" s="238"/>
      <c r="BV33" s="238"/>
      <c r="BW33" s="238"/>
      <c r="BX33" s="238"/>
      <c r="BY33" s="238"/>
      <c r="BZ33" s="238"/>
      <c r="CA33" s="238"/>
      <c r="CB33" s="238"/>
    </row>
    <row r="34" spans="1:80" s="197" customFormat="1" ht="12.75" x14ac:dyDescent="0.2"/>
    <row r="35" spans="1:80" s="197" customFormat="1" ht="12.75" x14ac:dyDescent="0.2"/>
    <row r="36" spans="1:80" s="197" customFormat="1" ht="12.75" x14ac:dyDescent="0.2">
      <c r="A36" s="198"/>
      <c r="B36" s="198"/>
      <c r="C36" s="198"/>
      <c r="D36" s="198"/>
      <c r="E36" s="198"/>
      <c r="F36" s="198"/>
      <c r="G36" s="198"/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198"/>
    </row>
    <row r="37" spans="1:80" s="3" customFormat="1" ht="11.25" x14ac:dyDescent="0.2">
      <c r="A37" s="3" t="s">
        <v>37</v>
      </c>
    </row>
    <row r="38" spans="1:80" s="3" customFormat="1" ht="11.25" customHeight="1" x14ac:dyDescent="0.2">
      <c r="A38" s="247" t="s">
        <v>38</v>
      </c>
      <c r="B38" s="247"/>
      <c r="C38" s="247"/>
      <c r="D38" s="247"/>
      <c r="E38" s="247"/>
      <c r="F38" s="247"/>
      <c r="G38" s="247"/>
      <c r="H38" s="247"/>
      <c r="I38" s="247"/>
      <c r="J38" s="247"/>
      <c r="K38" s="247"/>
      <c r="L38" s="247"/>
      <c r="M38" s="247"/>
      <c r="N38" s="247"/>
      <c r="O38" s="247"/>
      <c r="P38" s="247"/>
      <c r="Q38" s="247"/>
      <c r="R38" s="247"/>
      <c r="S38" s="247"/>
      <c r="T38" s="247"/>
      <c r="U38" s="247"/>
      <c r="V38" s="247"/>
      <c r="W38" s="247"/>
      <c r="X38" s="247"/>
      <c r="Y38" s="247"/>
      <c r="Z38" s="247"/>
      <c r="AA38" s="247"/>
      <c r="AB38" s="247"/>
      <c r="AC38" s="247"/>
      <c r="AD38" s="247"/>
      <c r="AE38" s="247"/>
      <c r="AF38" s="247"/>
      <c r="AG38" s="247"/>
      <c r="AH38" s="247"/>
      <c r="AI38" s="247"/>
      <c r="AJ38" s="247"/>
      <c r="AK38" s="247"/>
      <c r="AL38" s="247"/>
      <c r="AM38" s="247"/>
      <c r="AN38" s="247"/>
      <c r="AO38" s="247"/>
      <c r="AP38" s="247"/>
      <c r="AQ38" s="247"/>
      <c r="AR38" s="247"/>
      <c r="AS38" s="247"/>
      <c r="AT38" s="247"/>
      <c r="AU38" s="247"/>
      <c r="AV38" s="247"/>
      <c r="AW38" s="247"/>
      <c r="AX38" s="247"/>
      <c r="AY38" s="247"/>
      <c r="AZ38" s="247"/>
      <c r="BA38" s="247"/>
      <c r="BB38" s="247"/>
      <c r="BC38" s="247"/>
      <c r="BD38" s="247"/>
      <c r="BE38" s="247"/>
      <c r="BF38" s="247"/>
      <c r="BG38" s="247"/>
      <c r="BH38" s="247"/>
      <c r="BI38" s="247"/>
      <c r="BJ38" s="247"/>
      <c r="BK38" s="247"/>
      <c r="BL38" s="247"/>
      <c r="BM38" s="247"/>
      <c r="BN38" s="247"/>
      <c r="BO38" s="247"/>
      <c r="BP38" s="247"/>
      <c r="BQ38" s="247"/>
      <c r="BR38" s="247"/>
      <c r="BS38" s="247"/>
      <c r="BT38" s="247"/>
      <c r="BU38" s="247"/>
      <c r="BV38" s="247"/>
      <c r="BW38" s="247"/>
      <c r="BX38" s="247"/>
      <c r="BY38" s="247"/>
      <c r="BZ38" s="247"/>
      <c r="CA38" s="247"/>
      <c r="CB38" s="247"/>
    </row>
    <row r="39" spans="1:80" s="3" customFormat="1" ht="11.25" x14ac:dyDescent="0.2">
      <c r="A39" s="247"/>
      <c r="B39" s="247"/>
      <c r="C39" s="247"/>
      <c r="D39" s="247"/>
      <c r="E39" s="247"/>
      <c r="F39" s="247"/>
      <c r="G39" s="247"/>
      <c r="H39" s="247"/>
      <c r="I39" s="247"/>
      <c r="J39" s="247"/>
      <c r="K39" s="247"/>
      <c r="L39" s="247"/>
      <c r="M39" s="247"/>
      <c r="N39" s="247"/>
      <c r="O39" s="247"/>
      <c r="P39" s="247"/>
      <c r="Q39" s="247"/>
      <c r="R39" s="247"/>
      <c r="S39" s="247"/>
      <c r="T39" s="247"/>
      <c r="U39" s="247"/>
      <c r="V39" s="247"/>
      <c r="W39" s="247"/>
      <c r="X39" s="247"/>
      <c r="Y39" s="247"/>
      <c r="Z39" s="247"/>
      <c r="AA39" s="247"/>
      <c r="AB39" s="247"/>
      <c r="AC39" s="247"/>
      <c r="AD39" s="247"/>
      <c r="AE39" s="247"/>
      <c r="AF39" s="247"/>
      <c r="AG39" s="247"/>
      <c r="AH39" s="247"/>
      <c r="AI39" s="247"/>
      <c r="AJ39" s="247"/>
      <c r="AK39" s="247"/>
      <c r="AL39" s="247"/>
      <c r="AM39" s="247"/>
      <c r="AN39" s="247"/>
      <c r="AO39" s="247"/>
      <c r="AP39" s="247"/>
      <c r="AQ39" s="247"/>
      <c r="AR39" s="247"/>
      <c r="AS39" s="247"/>
      <c r="AT39" s="247"/>
      <c r="AU39" s="247"/>
      <c r="AV39" s="247"/>
      <c r="AW39" s="247"/>
      <c r="AX39" s="247"/>
      <c r="AY39" s="247"/>
      <c r="AZ39" s="247"/>
      <c r="BA39" s="247"/>
      <c r="BB39" s="247"/>
      <c r="BC39" s="247"/>
      <c r="BD39" s="247"/>
      <c r="BE39" s="247"/>
      <c r="BF39" s="247"/>
      <c r="BG39" s="247"/>
      <c r="BH39" s="247"/>
      <c r="BI39" s="247"/>
      <c r="BJ39" s="247"/>
      <c r="BK39" s="247"/>
      <c r="BL39" s="247"/>
      <c r="BM39" s="247"/>
      <c r="BN39" s="247"/>
      <c r="BO39" s="247"/>
      <c r="BP39" s="247"/>
      <c r="BQ39" s="247"/>
      <c r="BR39" s="247"/>
      <c r="BS39" s="247"/>
      <c r="BT39" s="247"/>
      <c r="BU39" s="247"/>
      <c r="BV39" s="247"/>
      <c r="BW39" s="247"/>
      <c r="BX39" s="247"/>
      <c r="BY39" s="247"/>
      <c r="BZ39" s="247"/>
      <c r="CA39" s="247"/>
      <c r="CB39" s="247"/>
    </row>
    <row r="40" spans="1:80" s="3" customFormat="1" ht="11.25" x14ac:dyDescent="0.2">
      <c r="A40" s="247"/>
      <c r="B40" s="247"/>
      <c r="C40" s="247"/>
      <c r="D40" s="247"/>
      <c r="E40" s="247"/>
      <c r="F40" s="247"/>
      <c r="G40" s="247"/>
      <c r="H40" s="247"/>
      <c r="I40" s="247"/>
      <c r="J40" s="247"/>
      <c r="K40" s="247"/>
      <c r="L40" s="247"/>
      <c r="M40" s="247"/>
      <c r="N40" s="247"/>
      <c r="O40" s="247"/>
      <c r="P40" s="247"/>
      <c r="Q40" s="247"/>
      <c r="R40" s="247"/>
      <c r="S40" s="247"/>
      <c r="T40" s="247"/>
      <c r="U40" s="247"/>
      <c r="V40" s="247"/>
      <c r="W40" s="247"/>
      <c r="X40" s="247"/>
      <c r="Y40" s="247"/>
      <c r="Z40" s="247"/>
      <c r="AA40" s="247"/>
      <c r="AB40" s="247"/>
      <c r="AC40" s="247"/>
      <c r="AD40" s="247"/>
      <c r="AE40" s="247"/>
      <c r="AF40" s="247"/>
      <c r="AG40" s="247"/>
      <c r="AH40" s="247"/>
      <c r="AI40" s="247"/>
      <c r="AJ40" s="247"/>
      <c r="AK40" s="247"/>
      <c r="AL40" s="247"/>
      <c r="AM40" s="247"/>
      <c r="AN40" s="247"/>
      <c r="AO40" s="247"/>
      <c r="AP40" s="247"/>
      <c r="AQ40" s="247"/>
      <c r="AR40" s="247"/>
      <c r="AS40" s="247"/>
      <c r="AT40" s="247"/>
      <c r="AU40" s="247"/>
      <c r="AV40" s="247"/>
      <c r="AW40" s="247"/>
      <c r="AX40" s="247"/>
      <c r="AY40" s="247"/>
      <c r="AZ40" s="247"/>
      <c r="BA40" s="247"/>
      <c r="BB40" s="247"/>
      <c r="BC40" s="247"/>
      <c r="BD40" s="247"/>
      <c r="BE40" s="247"/>
      <c r="BF40" s="247"/>
      <c r="BG40" s="247"/>
      <c r="BH40" s="247"/>
      <c r="BI40" s="247"/>
      <c r="BJ40" s="247"/>
      <c r="BK40" s="247"/>
      <c r="BL40" s="247"/>
      <c r="BM40" s="247"/>
      <c r="BN40" s="247"/>
      <c r="BO40" s="247"/>
      <c r="BP40" s="247"/>
      <c r="BQ40" s="247"/>
      <c r="BR40" s="247"/>
      <c r="BS40" s="247"/>
      <c r="BT40" s="247"/>
      <c r="BU40" s="247"/>
      <c r="BV40" s="247"/>
      <c r="BW40" s="247"/>
      <c r="BX40" s="247"/>
      <c r="BY40" s="247"/>
      <c r="BZ40" s="247"/>
      <c r="CA40" s="247"/>
      <c r="CB40" s="247"/>
    </row>
    <row r="41" spans="1:80" s="3" customFormat="1" ht="11.25" x14ac:dyDescent="0.2">
      <c r="A41" s="247"/>
      <c r="B41" s="247"/>
      <c r="C41" s="247"/>
      <c r="D41" s="247"/>
      <c r="E41" s="247"/>
      <c r="F41" s="247"/>
      <c r="G41" s="247"/>
      <c r="H41" s="247"/>
      <c r="I41" s="247"/>
      <c r="J41" s="247"/>
      <c r="K41" s="247"/>
      <c r="L41" s="247"/>
      <c r="M41" s="247"/>
      <c r="N41" s="247"/>
      <c r="O41" s="247"/>
      <c r="P41" s="247"/>
      <c r="Q41" s="247"/>
      <c r="R41" s="247"/>
      <c r="S41" s="247"/>
      <c r="T41" s="247"/>
      <c r="U41" s="247"/>
      <c r="V41" s="247"/>
      <c r="W41" s="247"/>
      <c r="X41" s="247"/>
      <c r="Y41" s="247"/>
      <c r="Z41" s="247"/>
      <c r="AA41" s="247"/>
      <c r="AB41" s="247"/>
      <c r="AC41" s="247"/>
      <c r="AD41" s="247"/>
      <c r="AE41" s="247"/>
      <c r="AF41" s="247"/>
      <c r="AG41" s="247"/>
      <c r="AH41" s="247"/>
      <c r="AI41" s="247"/>
      <c r="AJ41" s="247"/>
      <c r="AK41" s="247"/>
      <c r="AL41" s="247"/>
      <c r="AM41" s="247"/>
      <c r="AN41" s="247"/>
      <c r="AO41" s="247"/>
      <c r="AP41" s="247"/>
      <c r="AQ41" s="247"/>
      <c r="AR41" s="247"/>
      <c r="AS41" s="247"/>
      <c r="AT41" s="247"/>
      <c r="AU41" s="247"/>
      <c r="AV41" s="247"/>
      <c r="AW41" s="247"/>
      <c r="AX41" s="247"/>
      <c r="AY41" s="247"/>
      <c r="AZ41" s="247"/>
      <c r="BA41" s="247"/>
      <c r="BB41" s="247"/>
      <c r="BC41" s="247"/>
      <c r="BD41" s="247"/>
      <c r="BE41" s="247"/>
      <c r="BF41" s="247"/>
      <c r="BG41" s="247"/>
      <c r="BH41" s="247"/>
      <c r="BI41" s="247"/>
      <c r="BJ41" s="247"/>
      <c r="BK41" s="247"/>
      <c r="BL41" s="247"/>
      <c r="BM41" s="247"/>
      <c r="BN41" s="247"/>
      <c r="BO41" s="247"/>
      <c r="BP41" s="247"/>
      <c r="BQ41" s="247"/>
      <c r="BR41" s="247"/>
      <c r="BS41" s="247"/>
      <c r="BT41" s="247"/>
      <c r="BU41" s="247"/>
      <c r="BV41" s="247"/>
      <c r="BW41" s="247"/>
      <c r="BX41" s="247"/>
      <c r="BY41" s="247"/>
      <c r="BZ41" s="247"/>
      <c r="CA41" s="247"/>
      <c r="CB41" s="247"/>
    </row>
    <row r="42" spans="1:80" s="3" customFormat="1" ht="11.25" x14ac:dyDescent="0.2">
      <c r="A42" s="247"/>
      <c r="B42" s="247"/>
      <c r="C42" s="247"/>
      <c r="D42" s="247"/>
      <c r="E42" s="247"/>
      <c r="F42" s="247"/>
      <c r="G42" s="247"/>
      <c r="H42" s="247"/>
      <c r="I42" s="247"/>
      <c r="J42" s="247"/>
      <c r="K42" s="247"/>
      <c r="L42" s="247"/>
      <c r="M42" s="247"/>
      <c r="N42" s="247"/>
      <c r="O42" s="247"/>
      <c r="P42" s="247"/>
      <c r="Q42" s="247"/>
      <c r="R42" s="247"/>
      <c r="S42" s="247"/>
      <c r="T42" s="247"/>
      <c r="U42" s="247"/>
      <c r="V42" s="247"/>
      <c r="W42" s="247"/>
      <c r="X42" s="247"/>
      <c r="Y42" s="247"/>
      <c r="Z42" s="247"/>
      <c r="AA42" s="247"/>
      <c r="AB42" s="247"/>
      <c r="AC42" s="247"/>
      <c r="AD42" s="247"/>
      <c r="AE42" s="247"/>
      <c r="AF42" s="247"/>
      <c r="AG42" s="247"/>
      <c r="AH42" s="247"/>
      <c r="AI42" s="247"/>
      <c r="AJ42" s="247"/>
      <c r="AK42" s="247"/>
      <c r="AL42" s="247"/>
      <c r="AM42" s="247"/>
      <c r="AN42" s="247"/>
      <c r="AO42" s="247"/>
      <c r="AP42" s="247"/>
      <c r="AQ42" s="247"/>
      <c r="AR42" s="247"/>
      <c r="AS42" s="247"/>
      <c r="AT42" s="247"/>
      <c r="AU42" s="247"/>
      <c r="AV42" s="247"/>
      <c r="AW42" s="247"/>
      <c r="AX42" s="247"/>
      <c r="AY42" s="247"/>
      <c r="AZ42" s="247"/>
      <c r="BA42" s="247"/>
      <c r="BB42" s="247"/>
      <c r="BC42" s="247"/>
      <c r="BD42" s="247"/>
      <c r="BE42" s="247"/>
      <c r="BF42" s="247"/>
      <c r="BG42" s="247"/>
      <c r="BH42" s="247"/>
      <c r="BI42" s="247"/>
      <c r="BJ42" s="247"/>
      <c r="BK42" s="247"/>
      <c r="BL42" s="247"/>
      <c r="BM42" s="247"/>
      <c r="BN42" s="247"/>
      <c r="BO42" s="247"/>
      <c r="BP42" s="247"/>
      <c r="BQ42" s="247"/>
      <c r="BR42" s="247"/>
      <c r="BS42" s="247"/>
      <c r="BT42" s="247"/>
      <c r="BU42" s="247"/>
      <c r="BV42" s="247"/>
      <c r="BW42" s="247"/>
      <c r="BX42" s="247"/>
      <c r="BY42" s="247"/>
      <c r="BZ42" s="247"/>
      <c r="CA42" s="247"/>
      <c r="CB42" s="247"/>
    </row>
    <row r="43" spans="1:80" s="5" customFormat="1" ht="12.75" x14ac:dyDescent="0.2">
      <c r="A43" s="247"/>
      <c r="B43" s="247"/>
      <c r="C43" s="247"/>
      <c r="D43" s="247"/>
      <c r="E43" s="247"/>
      <c r="F43" s="247"/>
      <c r="G43" s="247"/>
      <c r="H43" s="247"/>
      <c r="I43" s="247"/>
      <c r="J43" s="247"/>
      <c r="K43" s="247"/>
      <c r="L43" s="247"/>
      <c r="M43" s="247"/>
      <c r="N43" s="247"/>
      <c r="O43" s="247"/>
      <c r="P43" s="247"/>
      <c r="Q43" s="247"/>
      <c r="R43" s="247"/>
      <c r="S43" s="247"/>
      <c r="T43" s="247"/>
      <c r="U43" s="247"/>
      <c r="V43" s="247"/>
      <c r="W43" s="247"/>
      <c r="X43" s="247"/>
      <c r="Y43" s="247"/>
      <c r="Z43" s="247"/>
      <c r="AA43" s="247"/>
      <c r="AB43" s="247"/>
      <c r="AC43" s="247"/>
      <c r="AD43" s="247"/>
      <c r="AE43" s="247"/>
      <c r="AF43" s="247"/>
      <c r="AG43" s="247"/>
      <c r="AH43" s="247"/>
      <c r="AI43" s="247"/>
      <c r="AJ43" s="247"/>
      <c r="AK43" s="247"/>
      <c r="AL43" s="247"/>
      <c r="AM43" s="247"/>
      <c r="AN43" s="247"/>
      <c r="AO43" s="247"/>
      <c r="AP43" s="247"/>
      <c r="AQ43" s="247"/>
      <c r="AR43" s="247"/>
      <c r="AS43" s="247"/>
      <c r="AT43" s="247"/>
      <c r="AU43" s="247"/>
      <c r="AV43" s="247"/>
      <c r="AW43" s="247"/>
      <c r="AX43" s="247"/>
      <c r="AY43" s="247"/>
      <c r="AZ43" s="247"/>
      <c r="BA43" s="247"/>
      <c r="BB43" s="247"/>
      <c r="BC43" s="247"/>
      <c r="BD43" s="247"/>
      <c r="BE43" s="247"/>
      <c r="BF43" s="247"/>
      <c r="BG43" s="247"/>
      <c r="BH43" s="247"/>
      <c r="BI43" s="247"/>
      <c r="BJ43" s="247"/>
      <c r="BK43" s="247"/>
      <c r="BL43" s="247"/>
      <c r="BM43" s="247"/>
      <c r="BN43" s="247"/>
      <c r="BO43" s="247"/>
      <c r="BP43" s="247"/>
      <c r="BQ43" s="247"/>
      <c r="BR43" s="247"/>
      <c r="BS43" s="247"/>
      <c r="BT43" s="247"/>
      <c r="BU43" s="247"/>
      <c r="BV43" s="247"/>
      <c r="BW43" s="247"/>
      <c r="BX43" s="247"/>
      <c r="BY43" s="247"/>
      <c r="BZ43" s="247"/>
      <c r="CA43" s="247"/>
      <c r="CB43" s="247"/>
    </row>
  </sheetData>
  <mergeCells count="121">
    <mergeCell ref="AT33:BA33"/>
    <mergeCell ref="BB33:BJ33"/>
    <mergeCell ref="BK33:BS33"/>
    <mergeCell ref="BT33:CB33"/>
    <mergeCell ref="A38:CB43"/>
    <mergeCell ref="A32:C32"/>
    <mergeCell ref="D32:AC32"/>
    <mergeCell ref="A33:C33"/>
    <mergeCell ref="D33:AC33"/>
    <mergeCell ref="AD33:AK33"/>
    <mergeCell ref="AL33:AS33"/>
    <mergeCell ref="A30:C30"/>
    <mergeCell ref="D30:AC30"/>
    <mergeCell ref="AD30:AK30"/>
    <mergeCell ref="AL30:AS30"/>
    <mergeCell ref="AT30:BA30"/>
    <mergeCell ref="BB30:BJ30"/>
    <mergeCell ref="BK30:BS30"/>
    <mergeCell ref="BT30:CB30"/>
    <mergeCell ref="A31:C31"/>
    <mergeCell ref="D31:AC31"/>
    <mergeCell ref="AD31:AK32"/>
    <mergeCell ref="AL31:AS32"/>
    <mergeCell ref="AT31:BA32"/>
    <mergeCell ref="BB31:BJ32"/>
    <mergeCell ref="BK31:BS32"/>
    <mergeCell ref="BT31:CB32"/>
    <mergeCell ref="BK27:BS27"/>
    <mergeCell ref="BT27:CB27"/>
    <mergeCell ref="A28:C28"/>
    <mergeCell ref="D28:AC28"/>
    <mergeCell ref="AD28:AK29"/>
    <mergeCell ref="AL28:AS29"/>
    <mergeCell ref="AT28:BA29"/>
    <mergeCell ref="BB28:BJ29"/>
    <mergeCell ref="BK28:BS29"/>
    <mergeCell ref="BT28:CB29"/>
    <mergeCell ref="A29:C29"/>
    <mergeCell ref="D29:AC29"/>
    <mergeCell ref="BK24:BS24"/>
    <mergeCell ref="BT24:CB24"/>
    <mergeCell ref="A25:C25"/>
    <mergeCell ref="D25:AC25"/>
    <mergeCell ref="AD25:AK26"/>
    <mergeCell ref="AL25:AS26"/>
    <mergeCell ref="AT25:BA26"/>
    <mergeCell ref="BB25:BJ26"/>
    <mergeCell ref="BK25:BS26"/>
    <mergeCell ref="BT25:CB26"/>
    <mergeCell ref="A24:C24"/>
    <mergeCell ref="D24:AC24"/>
    <mergeCell ref="AD24:AK24"/>
    <mergeCell ref="AL24:AS24"/>
    <mergeCell ref="AT24:BA24"/>
    <mergeCell ref="BB24:BJ24"/>
    <mergeCell ref="A26:C26"/>
    <mergeCell ref="D26:AC26"/>
    <mergeCell ref="A27:C27"/>
    <mergeCell ref="D27:AC27"/>
    <mergeCell ref="AD27:AK27"/>
    <mergeCell ref="AL27:AS27"/>
    <mergeCell ref="AT27:BA27"/>
    <mergeCell ref="BB27:BJ27"/>
    <mergeCell ref="BK21:BS21"/>
    <mergeCell ref="BT21:CB21"/>
    <mergeCell ref="A22:C22"/>
    <mergeCell ref="D22:AC22"/>
    <mergeCell ref="AD22:AK23"/>
    <mergeCell ref="AL22:AS23"/>
    <mergeCell ref="AT22:BA23"/>
    <mergeCell ref="BB22:BJ23"/>
    <mergeCell ref="BK22:BS23"/>
    <mergeCell ref="BT22:CB23"/>
    <mergeCell ref="A23:C23"/>
    <mergeCell ref="D23:AC23"/>
    <mergeCell ref="A20:C20"/>
    <mergeCell ref="D20:AC20"/>
    <mergeCell ref="A21:C21"/>
    <mergeCell ref="D21:AC21"/>
    <mergeCell ref="AD21:AK21"/>
    <mergeCell ref="AL21:AS21"/>
    <mergeCell ref="BK18:BS18"/>
    <mergeCell ref="BT18:CB18"/>
    <mergeCell ref="A19:C19"/>
    <mergeCell ref="D19:AC19"/>
    <mergeCell ref="AD19:AK20"/>
    <mergeCell ref="AL19:AS20"/>
    <mergeCell ref="AT19:BA20"/>
    <mergeCell ref="BB19:BJ20"/>
    <mergeCell ref="BK19:BS20"/>
    <mergeCell ref="BT19:CB20"/>
    <mergeCell ref="A18:C18"/>
    <mergeCell ref="D18:AC18"/>
    <mergeCell ref="AD18:AK18"/>
    <mergeCell ref="AL18:AS18"/>
    <mergeCell ref="AT18:BA18"/>
    <mergeCell ref="BB18:BJ18"/>
    <mergeCell ref="AT21:BA21"/>
    <mergeCell ref="BB21:BJ21"/>
    <mergeCell ref="A17:AC17"/>
    <mergeCell ref="AD17:AK17"/>
    <mergeCell ref="AL17:AS17"/>
    <mergeCell ref="AT17:BA17"/>
    <mergeCell ref="BB17:BJ17"/>
    <mergeCell ref="BK17:BS17"/>
    <mergeCell ref="BT17:CB17"/>
    <mergeCell ref="A16:AC16"/>
    <mergeCell ref="AD16:AK16"/>
    <mergeCell ref="AL16:AS16"/>
    <mergeCell ref="AT16:BA16"/>
    <mergeCell ref="BB16:BJ16"/>
    <mergeCell ref="BK16:BS16"/>
    <mergeCell ref="A10:CB10"/>
    <mergeCell ref="A11:CB11"/>
    <mergeCell ref="A14:AC14"/>
    <mergeCell ref="AD14:BA14"/>
    <mergeCell ref="BB14:CB14"/>
    <mergeCell ref="A15:AC15"/>
    <mergeCell ref="AD15:BA15"/>
    <mergeCell ref="BB15:CB15"/>
    <mergeCell ref="BT16:CB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Титульный лист</vt:lpstr>
      <vt:lpstr>приложение 2 до 15 квт</vt:lpstr>
      <vt:lpstr>приложение 2 до 150 квт</vt:lpstr>
      <vt:lpstr>приложение 2 свыше 150 квт</vt:lpstr>
      <vt:lpstr>приложение 3 до 15 квт</vt:lpstr>
      <vt:lpstr>приложение 3 до 150 кВт</vt:lpstr>
      <vt:lpstr>приложение 3 свыше 150 кВт</vt:lpstr>
      <vt:lpstr>Прилож 4 </vt:lpstr>
      <vt:lpstr>прилож 5 </vt:lpstr>
      <vt:lpstr>Прил 2 к 1135</vt:lpstr>
      <vt:lpstr>Прил 2 к 1135 (2)</vt:lpstr>
      <vt:lpstr>Прил 2 к 1135 (3)</vt:lpstr>
      <vt:lpstr>Приложение 3 к 1135</vt:lpstr>
      <vt:lpstr>Расходы на ТП до 15 кВт</vt:lpstr>
      <vt:lpstr>Расходы на ТП до 150 кВт</vt:lpstr>
      <vt:lpstr>Расходы на ТП свыше 150 кВт</vt:lpstr>
    </vt:vector>
  </TitlesOfParts>
  <Company>garant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aleksey galkin</dc:creator>
  <cp:lastModifiedBy>Сулейманова Екатерина Александровна</cp:lastModifiedBy>
  <cp:lastPrinted>2019-10-31T11:40:17Z</cp:lastPrinted>
  <dcterms:created xsi:type="dcterms:W3CDTF">2004-09-19T06:34:55Z</dcterms:created>
  <dcterms:modified xsi:type="dcterms:W3CDTF">2020-10-16T09:54:29Z</dcterms:modified>
</cp:coreProperties>
</file>