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n.lomskov\Desktop\Для сайта\"/>
    </mc:Choice>
  </mc:AlternateContent>
  <xr:revisionPtr revIDLastSave="0" documentId="13_ncr:1_{45EAA018-1DB3-45A6-9521-8181900FCF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ьный лист" sheetId="12" r:id="rId1"/>
    <sheet name="приложение 2 до 15 квт" sheetId="19" r:id="rId2"/>
    <sheet name="приложение 2 до 150 квт" sheetId="20" r:id="rId3"/>
    <sheet name="приложение 2 свыше 150 квт" sheetId="21" r:id="rId4"/>
    <sheet name="приложение 3 до 15 квт" sheetId="22" r:id="rId5"/>
    <sheet name="приложение 3 до 150 кВт" sheetId="23" r:id="rId6"/>
    <sheet name="приложение 3 свыше 150 кВт" sheetId="24" r:id="rId7"/>
    <sheet name="Прилож 4" sheetId="17" r:id="rId8"/>
    <sheet name="прилож 5" sheetId="18" r:id="rId9"/>
    <sheet name="Прил 2 к 1135" sheetId="25" r:id="rId10"/>
    <sheet name="Прил 2 к 1135 (2)" sheetId="26" r:id="rId11"/>
    <sheet name="Прил 2 к 1135 (3)" sheetId="27" r:id="rId12"/>
    <sheet name="Прил 3 к 1135 " sheetId="9" r:id="rId13"/>
    <sheet name="Расходы на ТП до 15 кВт" sheetId="29" r:id="rId14"/>
    <sheet name="Расходы на ТП до 150 кВт" sheetId="30" r:id="rId15"/>
    <sheet name="Расходы на ТП свыше 150 кВт" sheetId="3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рг" localSheetId="14">[1]Титул!$E$3</definedName>
    <definedName name="рг" localSheetId="15">[2]Титул!$E$3</definedName>
    <definedName name="рг">[3]Титул!$E$3</definedName>
    <definedName name="рег.год" localSheetId="13">[4]C1!$O$3</definedName>
    <definedName name="рег.год" localSheetId="14">[4]C1!$O$3</definedName>
    <definedName name="рег.год" localSheetId="15">[4]C1!$O$3</definedName>
    <definedName name="рег.год">[5]C1!$O$3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0" l="1"/>
  <c r="W93" i="31"/>
  <c r="S93" i="31"/>
  <c r="J93" i="31"/>
  <c r="F93" i="31"/>
  <c r="G77" i="31"/>
  <c r="O70" i="31"/>
  <c r="G70" i="31"/>
  <c r="AB54" i="31"/>
  <c r="T54" i="31"/>
  <c r="O54" i="31"/>
  <c r="G54" i="31"/>
  <c r="AB43" i="31"/>
  <c r="T43" i="31"/>
  <c r="O43" i="31"/>
  <c r="G43" i="31"/>
  <c r="O35" i="31"/>
  <c r="K35" i="31"/>
  <c r="G35" i="31"/>
  <c r="O34" i="31"/>
  <c r="K34" i="31"/>
  <c r="G34" i="31"/>
  <c r="O33" i="31"/>
  <c r="K33" i="31"/>
  <c r="G33" i="31"/>
  <c r="O32" i="31"/>
  <c r="K32" i="31"/>
  <c r="G32" i="31"/>
  <c r="D30" i="31"/>
  <c r="O4" i="31"/>
  <c r="N4" i="31"/>
  <c r="M4" i="31"/>
  <c r="L4" i="31"/>
  <c r="K4" i="31"/>
  <c r="J4" i="31"/>
  <c r="I4" i="31"/>
  <c r="H4" i="31"/>
  <c r="G4" i="31"/>
  <c r="F4" i="31"/>
  <c r="V93" i="31" s="1"/>
  <c r="E4" i="31"/>
  <c r="Z93" i="31" s="1"/>
  <c r="D4" i="31"/>
  <c r="AD93" i="31" s="1"/>
  <c r="F88" i="30"/>
  <c r="F87" i="30"/>
  <c r="H86" i="30"/>
  <c r="AD70" i="30"/>
  <c r="U70" i="30"/>
  <c r="P70" i="30"/>
  <c r="G70" i="30"/>
  <c r="AB69" i="30"/>
  <c r="S69" i="30"/>
  <c r="AC68" i="30"/>
  <c r="T68" i="30"/>
  <c r="Q68" i="30"/>
  <c r="P68" i="30"/>
  <c r="H68" i="30"/>
  <c r="G68" i="30"/>
  <c r="F68" i="30"/>
  <c r="P67" i="30"/>
  <c r="G67" i="30"/>
  <c r="O56" i="30"/>
  <c r="F56" i="30"/>
  <c r="P54" i="30"/>
  <c r="G54" i="30"/>
  <c r="Q50" i="30"/>
  <c r="H50" i="30"/>
  <c r="H48" i="30"/>
  <c r="Q47" i="30"/>
  <c r="P47" i="30"/>
  <c r="O47" i="30"/>
  <c r="H47" i="30"/>
  <c r="G47" i="30"/>
  <c r="F47" i="30"/>
  <c r="Q46" i="30"/>
  <c r="P46" i="30"/>
  <c r="O46" i="30"/>
  <c r="H46" i="30"/>
  <c r="G46" i="30"/>
  <c r="F46" i="30"/>
  <c r="P45" i="30"/>
  <c r="O45" i="30"/>
  <c r="G45" i="30"/>
  <c r="F45" i="30"/>
  <c r="O35" i="30"/>
  <c r="G35" i="30"/>
  <c r="O34" i="30"/>
  <c r="K34" i="30"/>
  <c r="G34" i="30"/>
  <c r="O33" i="30"/>
  <c r="G33" i="30"/>
  <c r="O32" i="30"/>
  <c r="K32" i="30"/>
  <c r="G32" i="30"/>
  <c r="O4" i="30"/>
  <c r="N4" i="30"/>
  <c r="M4" i="30"/>
  <c r="L4" i="30"/>
  <c r="K4" i="30"/>
  <c r="J4" i="30"/>
  <c r="I4" i="30"/>
  <c r="H4" i="30"/>
  <c r="G4" i="30"/>
  <c r="F4" i="30"/>
  <c r="I83" i="30" s="1"/>
  <c r="E4" i="30"/>
  <c r="M83" i="30" s="1"/>
  <c r="D4" i="30"/>
  <c r="U65" i="30" s="1"/>
  <c r="O35" i="29"/>
  <c r="K35" i="29"/>
  <c r="G35" i="29"/>
  <c r="O34" i="29"/>
  <c r="K34" i="29"/>
  <c r="G34" i="29"/>
  <c r="O33" i="29"/>
  <c r="K33" i="29"/>
  <c r="G33" i="29"/>
  <c r="O32" i="29"/>
  <c r="K32" i="29"/>
  <c r="G32" i="29"/>
  <c r="O4" i="29"/>
  <c r="N4" i="29"/>
  <c r="M4" i="29"/>
  <c r="L4" i="29"/>
  <c r="K4" i="29"/>
  <c r="J4" i="29"/>
  <c r="I4" i="29"/>
  <c r="H4" i="29"/>
  <c r="G4" i="29"/>
  <c r="F4" i="29"/>
  <c r="V95" i="29" s="1"/>
  <c r="E4" i="29"/>
  <c r="Z95" i="29" s="1"/>
  <c r="D4" i="29"/>
  <c r="AD95" i="29" s="1"/>
  <c r="AA43" i="30" l="1"/>
  <c r="P43" i="30"/>
  <c r="N83" i="30"/>
  <c r="F43" i="30"/>
  <c r="O65" i="30"/>
  <c r="N93" i="31"/>
  <c r="AA93" i="31"/>
  <c r="H43" i="30"/>
  <c r="S43" i="30"/>
  <c r="AC43" i="30"/>
  <c r="I65" i="30"/>
  <c r="Q65" i="30"/>
  <c r="AD65" i="30"/>
  <c r="F83" i="30"/>
  <c r="H30" i="31"/>
  <c r="H43" i="31"/>
  <c r="L43" i="31"/>
  <c r="P43" i="31"/>
  <c r="U43" i="31"/>
  <c r="Y43" i="31"/>
  <c r="AC43" i="31"/>
  <c r="H54" i="31"/>
  <c r="L54" i="31"/>
  <c r="P54" i="31"/>
  <c r="U54" i="31"/>
  <c r="Y54" i="31"/>
  <c r="AC54" i="31"/>
  <c r="H70" i="31"/>
  <c r="L70" i="31"/>
  <c r="P70" i="31"/>
  <c r="H77" i="31"/>
  <c r="L77" i="31"/>
  <c r="G93" i="31"/>
  <c r="K93" i="31"/>
  <c r="O93" i="31"/>
  <c r="T93" i="31"/>
  <c r="X93" i="31"/>
  <c r="AB93" i="31"/>
  <c r="K43" i="31"/>
  <c r="X43" i="31"/>
  <c r="K54" i="31"/>
  <c r="X54" i="31"/>
  <c r="L43" i="30"/>
  <c r="U43" i="30"/>
  <c r="K65" i="30"/>
  <c r="V65" i="30"/>
  <c r="H83" i="30"/>
  <c r="L30" i="31"/>
  <c r="I43" i="31"/>
  <c r="M43" i="31"/>
  <c r="Q43" i="31"/>
  <c r="V43" i="31"/>
  <c r="Z43" i="31"/>
  <c r="AD43" i="31"/>
  <c r="I54" i="31"/>
  <c r="M54" i="31"/>
  <c r="Q54" i="31"/>
  <c r="V54" i="31"/>
  <c r="Z54" i="31"/>
  <c r="AD54" i="31"/>
  <c r="I70" i="31"/>
  <c r="M70" i="31"/>
  <c r="Q70" i="31"/>
  <c r="I77" i="31"/>
  <c r="M77" i="31"/>
  <c r="H93" i="31"/>
  <c r="L93" i="31"/>
  <c r="P93" i="31"/>
  <c r="U93" i="31"/>
  <c r="Y93" i="31"/>
  <c r="AC93" i="31"/>
  <c r="AB65" i="30"/>
  <c r="K70" i="31"/>
  <c r="K77" i="31"/>
  <c r="N43" i="30"/>
  <c r="Y43" i="30"/>
  <c r="M65" i="30"/>
  <c r="X65" i="30"/>
  <c r="L83" i="30"/>
  <c r="F43" i="31"/>
  <c r="J43" i="31"/>
  <c r="N43" i="31"/>
  <c r="S43" i="31"/>
  <c r="W43" i="31"/>
  <c r="AA43" i="31"/>
  <c r="F54" i="31"/>
  <c r="J54" i="31"/>
  <c r="N54" i="31"/>
  <c r="S54" i="31"/>
  <c r="W54" i="31"/>
  <c r="AA54" i="31"/>
  <c r="F70" i="31"/>
  <c r="J70" i="31"/>
  <c r="N70" i="31"/>
  <c r="F77" i="31"/>
  <c r="J77" i="31"/>
  <c r="N77" i="31"/>
  <c r="I93" i="31"/>
  <c r="M93" i="31"/>
  <c r="Q93" i="31"/>
  <c r="G43" i="29"/>
  <c r="G65" i="29"/>
  <c r="G78" i="29"/>
  <c r="W95" i="29"/>
  <c r="Z65" i="30"/>
  <c r="J83" i="30"/>
  <c r="O43" i="29"/>
  <c r="O65" i="29"/>
  <c r="F95" i="29"/>
  <c r="D30" i="30"/>
  <c r="I43" i="30"/>
  <c r="M43" i="30"/>
  <c r="Q43" i="30"/>
  <c r="V43" i="30"/>
  <c r="Z43" i="30"/>
  <c r="AD43" i="30"/>
  <c r="F65" i="30"/>
  <c r="J65" i="30"/>
  <c r="N65" i="30"/>
  <c r="S65" i="30"/>
  <c r="W65" i="30"/>
  <c r="AA65" i="30"/>
  <c r="G83" i="30"/>
  <c r="K83" i="30"/>
  <c r="J43" i="30"/>
  <c r="W43" i="30"/>
  <c r="G65" i="30"/>
  <c r="T65" i="30"/>
  <c r="T43" i="29"/>
  <c r="T65" i="29"/>
  <c r="J95" i="29"/>
  <c r="H30" i="30"/>
  <c r="D30" i="29"/>
  <c r="AB43" i="29"/>
  <c r="AB65" i="29"/>
  <c r="S95" i="29"/>
  <c r="L30" i="30"/>
  <c r="G43" i="30"/>
  <c r="K43" i="30"/>
  <c r="O43" i="30"/>
  <c r="T43" i="30"/>
  <c r="X43" i="30"/>
  <c r="AB43" i="30"/>
  <c r="H65" i="30"/>
  <c r="L65" i="30"/>
  <c r="P65" i="30"/>
  <c r="Y65" i="30"/>
  <c r="AC65" i="30"/>
  <c r="K78" i="29"/>
  <c r="N95" i="29"/>
  <c r="AA95" i="29"/>
  <c r="H30" i="29"/>
  <c r="H43" i="29"/>
  <c r="L43" i="29"/>
  <c r="P43" i="29"/>
  <c r="U43" i="29"/>
  <c r="Y43" i="29"/>
  <c r="AC43" i="29"/>
  <c r="H65" i="29"/>
  <c r="L65" i="29"/>
  <c r="P65" i="29"/>
  <c r="U65" i="29"/>
  <c r="Y65" i="29"/>
  <c r="AC65" i="29"/>
  <c r="H78" i="29"/>
  <c r="L78" i="29"/>
  <c r="G95" i="29"/>
  <c r="K95" i="29"/>
  <c r="O95" i="29"/>
  <c r="T95" i="29"/>
  <c r="X95" i="29"/>
  <c r="AB95" i="29"/>
  <c r="X43" i="29"/>
  <c r="K65" i="29"/>
  <c r="L30" i="29"/>
  <c r="I43" i="29"/>
  <c r="M43" i="29"/>
  <c r="Q43" i="29"/>
  <c r="V43" i="29"/>
  <c r="Z43" i="29"/>
  <c r="AD43" i="29"/>
  <c r="I65" i="29"/>
  <c r="M65" i="29"/>
  <c r="Q65" i="29"/>
  <c r="V65" i="29"/>
  <c r="Z65" i="29"/>
  <c r="AD65" i="29"/>
  <c r="I78" i="29"/>
  <c r="M78" i="29"/>
  <c r="H95" i="29"/>
  <c r="L95" i="29"/>
  <c r="P95" i="29"/>
  <c r="U95" i="29"/>
  <c r="Y95" i="29"/>
  <c r="AC95" i="29"/>
  <c r="K43" i="29"/>
  <c r="X65" i="29"/>
  <c r="F43" i="29"/>
  <c r="J43" i="29"/>
  <c r="N43" i="29"/>
  <c r="S43" i="29"/>
  <c r="W43" i="29"/>
  <c r="AA43" i="29"/>
  <c r="F65" i="29"/>
  <c r="J65" i="29"/>
  <c r="N65" i="29"/>
  <c r="S65" i="29"/>
  <c r="W65" i="29"/>
  <c r="AA65" i="29"/>
  <c r="F78" i="29"/>
  <c r="J78" i="29"/>
  <c r="N78" i="29"/>
  <c r="I95" i="29"/>
  <c r="M95" i="29"/>
  <c r="Q95" i="29"/>
  <c r="ES35" i="27"/>
  <c r="EG35" i="27"/>
  <c r="DU35" i="27"/>
  <c r="DI35" i="27"/>
  <c r="CW35" i="27"/>
  <c r="CK35" i="27"/>
  <c r="BY35" i="27"/>
  <c r="BM35" i="27"/>
  <c r="BA35" i="27"/>
  <c r="AO35" i="27"/>
  <c r="AC35" i="27"/>
  <c r="Q35" i="27"/>
  <c r="ES30" i="27"/>
  <c r="EG30" i="27"/>
  <c r="DU30" i="27"/>
  <c r="DI30" i="27"/>
  <c r="CW30" i="27"/>
  <c r="CK30" i="27"/>
  <c r="BY30" i="27"/>
  <c r="BM30" i="27"/>
  <c r="BA30" i="27"/>
  <c r="AO30" i="27"/>
  <c r="AC30" i="27"/>
  <c r="Q30" i="27"/>
  <c r="ES26" i="27"/>
  <c r="EG26" i="27"/>
  <c r="DU26" i="27"/>
  <c r="DI26" i="27"/>
  <c r="CW26" i="27"/>
  <c r="CK26" i="27"/>
  <c r="BY26" i="27"/>
  <c r="BM26" i="27"/>
  <c r="BA26" i="27"/>
  <c r="AO26" i="27"/>
  <c r="AC26" i="27"/>
  <c r="Q26" i="27"/>
  <c r="ES21" i="27"/>
  <c r="EG21" i="27"/>
  <c r="DU21" i="27"/>
  <c r="DI21" i="27"/>
  <c r="CW21" i="27"/>
  <c r="CK21" i="27"/>
  <c r="BY21" i="27"/>
  <c r="BM21" i="27"/>
  <c r="BA21" i="27"/>
  <c r="AO21" i="27"/>
  <c r="AC21" i="27"/>
  <c r="Q21" i="27"/>
  <c r="ES35" i="26"/>
  <c r="EG35" i="26"/>
  <c r="DU35" i="26"/>
  <c r="DI35" i="26"/>
  <c r="CW35" i="26"/>
  <c r="CK35" i="26"/>
  <c r="BY35" i="26"/>
  <c r="BM35" i="26"/>
  <c r="BA35" i="26"/>
  <c r="AO35" i="26"/>
  <c r="AC35" i="26"/>
  <c r="Q35" i="26"/>
  <c r="ES30" i="26"/>
  <c r="EG30" i="26"/>
  <c r="DU30" i="26"/>
  <c r="DI30" i="26"/>
  <c r="CW30" i="26"/>
  <c r="CK30" i="26"/>
  <c r="BY30" i="26"/>
  <c r="BM30" i="26"/>
  <c r="BA30" i="26"/>
  <c r="AO30" i="26"/>
  <c r="AC30" i="26"/>
  <c r="Q30" i="26"/>
  <c r="ES26" i="26"/>
  <c r="EG26" i="26"/>
  <c r="DU26" i="26"/>
  <c r="DI26" i="26"/>
  <c r="CW26" i="26"/>
  <c r="CK26" i="26"/>
  <c r="BY26" i="26"/>
  <c r="BM26" i="26"/>
  <c r="BA26" i="26"/>
  <c r="AO26" i="26"/>
  <c r="AC26" i="26"/>
  <c r="Q26" i="26"/>
  <c r="ES21" i="26"/>
  <c r="EG21" i="26"/>
  <c r="DU21" i="26"/>
  <c r="DI21" i="26"/>
  <c r="CW21" i="26"/>
  <c r="CK21" i="26"/>
  <c r="BY21" i="26"/>
  <c r="BM21" i="26"/>
  <c r="BA21" i="26"/>
  <c r="AO21" i="26"/>
  <c r="AC21" i="26"/>
  <c r="Q21" i="26"/>
  <c r="ES35" i="25"/>
  <c r="EG35" i="25"/>
  <c r="DU35" i="25"/>
  <c r="DI35" i="25"/>
  <c r="CW35" i="25"/>
  <c r="CK35" i="25"/>
  <c r="BY35" i="25"/>
  <c r="BM35" i="25"/>
  <c r="BA35" i="25"/>
  <c r="AO35" i="25"/>
  <c r="AC35" i="25"/>
  <c r="Q35" i="25"/>
  <c r="ES30" i="25"/>
  <c r="EG30" i="25"/>
  <c r="DU30" i="25"/>
  <c r="DI30" i="25"/>
  <c r="CW30" i="25"/>
  <c r="CK30" i="25"/>
  <c r="BY30" i="25"/>
  <c r="BM30" i="25"/>
  <c r="BA30" i="25"/>
  <c r="AO30" i="25"/>
  <c r="AC30" i="25"/>
  <c r="Q30" i="25"/>
  <c r="ES26" i="25"/>
  <c r="EG26" i="25"/>
  <c r="DU26" i="25"/>
  <c r="DI26" i="25"/>
  <c r="CW26" i="25"/>
  <c r="CK26" i="25"/>
  <c r="BY26" i="25"/>
  <c r="BM26" i="25"/>
  <c r="BA26" i="25"/>
  <c r="AO26" i="25"/>
  <c r="AC26" i="25"/>
  <c r="Q26" i="25"/>
  <c r="ES21" i="25"/>
  <c r="EG21" i="25"/>
  <c r="DU21" i="25"/>
  <c r="DI21" i="25"/>
  <c r="CW21" i="25"/>
  <c r="CK21" i="25"/>
  <c r="BY21" i="25"/>
  <c r="BM21" i="25"/>
  <c r="BA21" i="25"/>
  <c r="AO21" i="25"/>
  <c r="AC21" i="25"/>
  <c r="Q21" i="25"/>
  <c r="D11" i="21" l="1"/>
  <c r="C17" i="20"/>
  <c r="C11" i="20" s="1"/>
  <c r="C16" i="20"/>
  <c r="C15" i="19"/>
  <c r="C13" i="19"/>
  <c r="C11" i="19" s="1"/>
  <c r="C11" i="21"/>
  <c r="D11" i="19"/>
  <c r="BA41" i="9" l="1"/>
  <c r="BA50" i="9"/>
  <c r="AO50" i="9"/>
  <c r="AC50" i="9"/>
  <c r="AO41" i="9"/>
  <c r="AC41" i="9"/>
  <c r="BA38" i="9"/>
  <c r="AO38" i="9"/>
  <c r="AC38" i="9"/>
  <c r="BA31" i="9"/>
  <c r="AO31" i="9"/>
  <c r="AC31" i="9"/>
  <c r="BA29" i="9"/>
  <c r="AO29" i="9"/>
  <c r="AC29" i="9"/>
  <c r="BA28" i="9"/>
  <c r="AO28" i="9"/>
  <c r="AC28" i="9"/>
  <c r="BA25" i="9"/>
  <c r="AO25" i="9"/>
  <c r="AC25" i="9"/>
  <c r="BA22" i="9"/>
  <c r="AO22" i="9"/>
  <c r="AC22" i="9"/>
</calcChain>
</file>

<file path=xl/sharedStrings.xml><?xml version="1.0" encoding="utf-8"?>
<sst xmlns="http://schemas.openxmlformats.org/spreadsheetml/2006/main" count="1147" uniqueCount="325">
  <si>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</si>
  <si>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</si>
  <si>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</si>
  <si>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</si>
  <si>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</si>
  <si>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</si>
  <si>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1.</t>
  </si>
  <si>
    <t>2.</t>
  </si>
  <si>
    <t>3.</t>
  </si>
  <si>
    <t>Приложение № 4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</si>
  <si>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</si>
  <si>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</si>
  <si>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</si>
  <si>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</si>
  <si>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</si>
  <si>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</si>
  <si>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</si>
  <si>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</si>
  <si>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</si>
  <si>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</si>
  <si>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</si>
  <si>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</si>
  <si>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</si>
  <si>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</si>
  <si>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</si>
  <si>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</si>
  <si>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</si>
  <si>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</si>
  <si>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</si>
  <si>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</si>
  <si>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</si>
  <si>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</si>
  <si>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до 8900 кВт — всего</t>
  </si>
  <si>
    <t>5.</t>
  </si>
  <si>
    <t>От 8900 кВт —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</si>
  <si>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</si>
  <si>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</si>
  <si>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</si>
  <si>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</si>
  <si>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</si>
  <si>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</si>
  <si>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</si>
  <si>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</si>
  <si>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Приложение № 3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</si>
  <si>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</si>
  <si>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</si>
  <si>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</si>
  <si>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</si>
  <si>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Методических указаний, за </t>
  </si>
  <si>
    <t xml:space="preserve"> год</t>
  </si>
  <si>
    <t>Расчет</t>
  </si>
  <si>
    <t>фактических расходов на выполнение мероприятий по технологическому</t>
  </si>
  <si>
    <t>присоединению, предусмотренных подпунктами «а» и «в» пункта 16</t>
  </si>
  <si>
    <t>(выполняется отдельно по мероприятиям, предусмотренным подпунктами «а» и «в»</t>
  </si>
  <si>
    <t>пункта 16 Методических указаний)</t>
  </si>
  <si>
    <t>тыс. руб.</t>
  </si>
  <si>
    <t>№ п/п</t>
  </si>
  <si>
    <t>Показатели</t>
  </si>
  <si>
    <t xml:space="preserve">Данные за </t>
  </si>
  <si>
    <t>Данные за год</t>
  </si>
  <si>
    <t>предыдущий</t>
  </si>
  <si>
    <t>(n-3), предшес-</t>
  </si>
  <si>
    <t>(n-4), предшеству-</t>
  </si>
  <si>
    <t>период регули-</t>
  </si>
  <si>
    <t>твующий преды-</t>
  </si>
  <si>
    <t>ющий году (n-3)</t>
  </si>
  <si>
    <t>рования (n-2)</t>
  </si>
  <si>
    <t>дущему периоду</t>
  </si>
  <si>
    <t>Расходы по выполнению</t>
  </si>
  <si>
    <t>мероприятий по технологическо-</t>
  </si>
  <si>
    <t>му присоединению, всего</t>
  </si>
  <si>
    <t>1.1.</t>
  </si>
  <si>
    <t>Вспомогательные материалы</t>
  </si>
  <si>
    <t>1.2.</t>
  </si>
  <si>
    <t xml:space="preserve">Энергия на хозяйственные </t>
  </si>
  <si>
    <t>нужды</t>
  </si>
  <si>
    <t>1.3.</t>
  </si>
  <si>
    <t>Оплата труда ППП</t>
  </si>
  <si>
    <t>1.4.</t>
  </si>
  <si>
    <t xml:space="preserve">Отчисления на страховые </t>
  </si>
  <si>
    <t>взносы</t>
  </si>
  <si>
    <t>1.5.</t>
  </si>
  <si>
    <t xml:space="preserve">Прочие расходы, всего, </t>
  </si>
  <si>
    <t>в том числе:</t>
  </si>
  <si>
    <t>1.5.1.</t>
  </si>
  <si>
    <t>— работы и услуги производ-</t>
  </si>
  <si>
    <t>ственного характера</t>
  </si>
  <si>
    <t>1.5.2.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</si>
  <si>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</si>
  <si>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</si>
  <si>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</si>
  <si>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1.5.3.</t>
  </si>
  <si>
    <t>— работы и услуги непроизвод-</t>
  </si>
  <si>
    <t xml:space="preserve">ственного характера, в том </t>
  </si>
  <si>
    <t>числе:</t>
  </si>
  <si>
    <t>1.5.3.1.</t>
  </si>
  <si>
    <t>услуги связи</t>
  </si>
  <si>
    <t>1.5.3.2.</t>
  </si>
  <si>
    <t xml:space="preserve">расходы на охрану и пожарную </t>
  </si>
  <si>
    <t>безопасность</t>
  </si>
  <si>
    <t>1.5.3.3.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</si>
  <si>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</si>
  <si>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</si>
  <si>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</si>
  <si>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</si>
  <si>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</si>
  <si>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1.5.3.4.</t>
  </si>
  <si>
    <t>плата за аренду имущества</t>
  </si>
  <si>
    <t>1.5.3.5.</t>
  </si>
  <si>
    <t>другие прочие расходы, связан-</t>
  </si>
  <si>
    <t>ные с производством и реализа-</t>
  </si>
  <si>
    <t>цией</t>
  </si>
  <si>
    <t>1.6.</t>
  </si>
  <si>
    <t xml:space="preserve">Внереализационные расходы, </t>
  </si>
  <si>
    <t>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</si>
  <si>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</si>
  <si>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</si>
  <si>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</si>
  <si>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</si>
  <si>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</si>
  <si>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 xml:space="preserve">— прочие обоснованные </t>
  </si>
  <si>
    <t>расходы</t>
  </si>
  <si>
    <t>1.6.4.</t>
  </si>
  <si>
    <t>— денежные выплаты социаль-</t>
  </si>
  <si>
    <t>ного характера (по Коллектив-</t>
  </si>
  <si>
    <t>ному договору)</t>
  </si>
  <si>
    <t>регулирования 2017</t>
  </si>
  <si>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</si>
  <si>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</si>
  <si>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</si>
  <si>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</si>
  <si>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</si>
  <si>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</si>
  <si>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</si>
  <si>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r>
      <t xml:space="preserve">           </t>
    </r>
    <r>
      <rPr>
        <b/>
        <u/>
        <sz val="11"/>
        <color theme="1"/>
        <rFont val="Calibri"/>
        <family val="1"/>
        <charset val="204"/>
        <scheme val="minor"/>
      </rPr>
      <t xml:space="preserve"> ПАО "Волгоградоблэлектро"</t>
    </r>
    <r>
      <rPr>
        <u/>
        <sz val="11"/>
        <color theme="1"/>
        <rFont val="Calibri"/>
        <family val="1"/>
        <charset val="204"/>
        <scheme val="minor"/>
      </rPr>
      <t xml:space="preserve"> </t>
    </r>
    <r>
      <rPr>
        <sz val="11"/>
        <color theme="1"/>
        <rFont val="Calibri"/>
        <family val="1"/>
        <charset val="204"/>
        <scheme val="minor"/>
      </rPr>
      <t xml:space="preserve">на </t>
    </r>
    <r>
      <rPr>
        <b/>
        <u/>
        <sz val="11"/>
        <color theme="1"/>
        <rFont val="Calibri"/>
        <family val="1"/>
        <charset val="204"/>
        <scheme val="minor"/>
      </rPr>
      <t>2019</t>
    </r>
    <r>
      <rPr>
        <u/>
        <sz val="11"/>
        <color theme="1"/>
        <rFont val="Calibri"/>
        <family val="1"/>
        <charset val="204"/>
        <scheme val="minor"/>
      </rPr>
      <t xml:space="preserve"> </t>
    </r>
    <r>
      <rPr>
        <sz val="11"/>
        <color theme="1"/>
        <rFont val="Calibri"/>
        <family val="1"/>
        <charset val="204"/>
        <scheme val="minor"/>
      </rPr>
      <t>год</t>
    </r>
  </si>
  <si>
    <t xml:space="preserve">               (наименование сетевой организации)</t>
  </si>
  <si>
    <r>
      <t xml:space="preserve">1. Полное наименование  </t>
    </r>
    <r>
      <rPr>
        <b/>
        <u/>
        <sz val="11"/>
        <color theme="1"/>
        <rFont val="Calibri"/>
        <family val="1"/>
        <charset val="204"/>
        <scheme val="minor"/>
      </rPr>
      <t>Публичное акционерное общество "Волгоградоблэлектро"</t>
    </r>
  </si>
  <si>
    <r>
      <t xml:space="preserve">2. Сокращенное наименование </t>
    </r>
    <r>
      <rPr>
        <b/>
        <u/>
        <sz val="11"/>
        <color theme="1"/>
        <rFont val="Calibri"/>
        <family val="1"/>
        <charset val="204"/>
        <scheme val="minor"/>
      </rPr>
      <t>ПАО "ВОЭ"</t>
    </r>
  </si>
  <si>
    <r>
      <t xml:space="preserve">3. Место нахождения </t>
    </r>
    <r>
      <rPr>
        <b/>
        <u/>
        <sz val="11"/>
        <color theme="1"/>
        <rFont val="Calibri"/>
        <family val="1"/>
        <charset val="204"/>
        <scheme val="minor"/>
      </rPr>
      <t>Россия, Волгоградская область, г. Волгоград, ул. им. Шопена, 13</t>
    </r>
  </si>
  <si>
    <r>
      <t xml:space="preserve">4. Адрес юридического лица </t>
    </r>
    <r>
      <rPr>
        <b/>
        <u/>
        <sz val="11"/>
        <color theme="1"/>
        <rFont val="Calibri"/>
        <family val="1"/>
        <charset val="204"/>
        <scheme val="minor"/>
      </rPr>
      <t>Россия, Волгоградская область, г. Волгоград, ул. им. Шопена, 13</t>
    </r>
  </si>
  <si>
    <r>
      <t xml:space="preserve">5. ИНН </t>
    </r>
    <r>
      <rPr>
        <b/>
        <u/>
        <sz val="11"/>
        <color theme="1"/>
        <rFont val="Calibri"/>
        <family val="1"/>
        <charset val="204"/>
        <scheme val="minor"/>
      </rPr>
      <t>3443029580</t>
    </r>
  </si>
  <si>
    <r>
      <t xml:space="preserve">6. КПП </t>
    </r>
    <r>
      <rPr>
        <b/>
        <u/>
        <sz val="11"/>
        <color theme="1"/>
        <rFont val="Calibri"/>
        <family val="1"/>
        <charset val="204"/>
        <scheme val="minor"/>
      </rPr>
      <t>345250001</t>
    </r>
  </si>
  <si>
    <r>
      <t xml:space="preserve">7. Ф.И.О. руководителя </t>
    </r>
    <r>
      <rPr>
        <b/>
        <u/>
        <sz val="11"/>
        <color theme="1"/>
        <rFont val="Calibri"/>
        <family val="1"/>
        <charset val="204"/>
        <scheme val="minor"/>
      </rPr>
      <t>Воцко Александр Владимирович</t>
    </r>
  </si>
  <si>
    <r>
      <t xml:space="preserve">8. Адрес электронной почты </t>
    </r>
    <r>
      <rPr>
        <b/>
        <u/>
        <sz val="11"/>
        <color theme="1"/>
        <rFont val="Calibri"/>
        <family val="1"/>
        <charset val="204"/>
        <scheme val="minor"/>
      </rPr>
      <t>voe@voel.ru</t>
    </r>
  </si>
  <si>
    <r>
      <t xml:space="preserve">9. Контактный телефон </t>
    </r>
    <r>
      <rPr>
        <b/>
        <u/>
        <sz val="11"/>
        <color theme="1"/>
        <rFont val="Calibri"/>
        <family val="1"/>
        <charset val="204"/>
        <scheme val="minor"/>
      </rPr>
      <t>8 (8442) 56 20 88</t>
    </r>
  </si>
  <si>
    <r>
      <t xml:space="preserve">10. Факс </t>
    </r>
    <r>
      <rPr>
        <b/>
        <u/>
        <sz val="11"/>
        <color theme="1"/>
        <rFont val="Calibri"/>
        <family val="1"/>
        <charset val="204"/>
        <scheme val="minor"/>
      </rPr>
      <t>8 (8442) 48 14 22</t>
    </r>
  </si>
  <si>
    <t>2016-2018</t>
  </si>
  <si>
    <t>заключенным за текущий  год</t>
  </si>
  <si>
    <t>Фактические средние данные о присоединенных объемах максимальной мощности за 3 предыдущих года по каждому мероприятию (до 15 кВт)</t>
  </si>
  <si>
    <t>Наименование мероприятий</t>
  </si>
  <si>
    <t xml:space="preserve">Фактические расходы на строительство подстанций за 3 предыдущих года, (тыс. рублей без НДС) </t>
  </si>
  <si>
    <t>Объем мощности, введенной в основный фонды за 3 предыдущих года (кВт)</t>
  </si>
  <si>
    <t>Строительство пунктов секционирования (распределительных пунктов)</t>
  </si>
  <si>
    <t>-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</si>
  <si>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 - Территория городских населенных пунктов</t>
  </si>
  <si>
    <t>Однотрансформаторные</t>
  </si>
  <si>
    <t>ТП -25 кВА</t>
  </si>
  <si>
    <t>ТП -40 кВА</t>
  </si>
  <si>
    <t>ТП -250 кВА</t>
  </si>
  <si>
    <t>ТП -400 кВА</t>
  </si>
  <si>
    <t>Двухтрансформаторные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</si>
  <si>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</si>
  <si>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 (до 150 кВт)</t>
  </si>
  <si>
    <t>Фактические средние данные о присоединенных объемах максимальной мощности за 3 предыдущих года по каждому мероприятию (свыше 150 кВт)</t>
  </si>
  <si>
    <t>Приложение N 3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</si>
  <si>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 (до 15 кВт)</t>
  </si>
  <si>
    <t xml:space="preserve"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 </t>
  </si>
  <si>
    <t>Длина воздушных и кабельных линий электропередачина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</si>
  <si>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</si>
  <si>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</si>
  <si>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КЛ-0,4 кВ - В таншеях - Один кабель</t>
  </si>
  <si>
    <t>16 мм и менее</t>
  </si>
  <si>
    <t>25 мм</t>
  </si>
  <si>
    <t>35 мм</t>
  </si>
  <si>
    <t>70 мм</t>
  </si>
  <si>
    <t xml:space="preserve">КЛ-6(10) кВ - В таншеях </t>
  </si>
  <si>
    <t>Один кабель</t>
  </si>
  <si>
    <t>95 мм</t>
  </si>
  <si>
    <t>120 мм</t>
  </si>
  <si>
    <t>150 мм и более</t>
  </si>
  <si>
    <t>Два кабеля и более</t>
  </si>
  <si>
    <t>Строительство воздушных линий электропередачи:</t>
  </si>
  <si>
    <t>ВЛ-0,4 кВ - Территория городских населенных пунктов - Железобетонные опоры - Провод изолированный</t>
  </si>
  <si>
    <t>Строительство ВЛ с установкой опор</t>
  </si>
  <si>
    <t>50 мм</t>
  </si>
  <si>
    <t>Строительство ВЛ по существующим опорам</t>
  </si>
  <si>
    <t>ВЛ-6(10) кВ - Территория городских населенных пунктов - Железобетонные опоры - Провод изолированный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</si>
  <si>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 (до 150 кВт)</t>
  </si>
  <si>
    <t>КЛ-6(10) кВ - В таншеях - Один кабель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</si>
  <si>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 (свыше 150 кВт)</t>
  </si>
  <si>
    <t>ТП-62 кВа</t>
  </si>
  <si>
    <t>ТП-100 кВа</t>
  </si>
  <si>
    <t>ТП-160 кВа</t>
  </si>
  <si>
    <t>ТП -62 кВА</t>
  </si>
  <si>
    <t>ТП -100 кВА</t>
  </si>
  <si>
    <t>ТП -160 кВА</t>
  </si>
  <si>
    <t>ТП -1000 кВА</t>
  </si>
  <si>
    <t>КЛ-0,4 кВ - В таншеях - ГНБ</t>
  </si>
  <si>
    <t>ВЛ-6(10) кВ - Территория городских населенных пунктов - Железобетонные опоры - Провод не изолированный</t>
  </si>
  <si>
    <t>ВЛ-0,4 кВ - Территория не городских населенных пунктов - Железобетонные опоры - Провод изолированный</t>
  </si>
  <si>
    <t>КЛ-0,4 кВ - В таншеях - два и более</t>
  </si>
  <si>
    <t>КЛ-0,4 кВ - ГНБ - один кабель</t>
  </si>
  <si>
    <t>К,4Л-0,4 кВ - ГНБ - 2 и более</t>
  </si>
  <si>
    <t>территории, не относящиеся к территориям городских населенных пунктов</t>
  </si>
  <si>
    <t>территории относящиеся к территориям городских населенных пунктов</t>
  </si>
  <si>
    <t>ВЛ-0,4 кВ - Территория не относящиеся к территориям городских населенных пунктов - Железобетонные опоры - Провод изолированный</t>
  </si>
  <si>
    <t>50 мм²</t>
  </si>
  <si>
    <t>70 мм²</t>
  </si>
  <si>
    <t>95 мм²</t>
  </si>
  <si>
    <t>16 мм²</t>
  </si>
  <si>
    <t>120 мм²</t>
  </si>
  <si>
    <t>ВЛ-6(10) кВ - Территория не относящиеся к территориям городских населенных пунктов - Железобетонные опоры - Провод изолированный</t>
  </si>
  <si>
    <t>ВЛ-6(10) кВ - Территория не относящиеся к территориям городских населенных пунктов - Железобетонные опоры - Провод не изолированный</t>
  </si>
  <si>
    <t>150 мм² и более</t>
  </si>
  <si>
    <t>Строительство пунктов секционирования</t>
  </si>
  <si>
    <t>реклоузеры</t>
  </si>
  <si>
    <t>КЛ-0,4 кВ - В таншеях - 2 и более кабель</t>
  </si>
  <si>
    <t>КЛ-6(10) кВ - В таншеях - один кабель</t>
  </si>
  <si>
    <t>КЛ-6(10) кВ -ГНБ- один кабель</t>
  </si>
  <si>
    <t>КЛ-6(10) кВ - Территория не относящиеся к территориям городских населенных пунктов - Железобетонные опоры - Провод изолированный</t>
  </si>
  <si>
    <t>КЛ-6(10) кВ - Территория городских населенных пунктов - Железобетонные опоры - Провод изолированный</t>
  </si>
  <si>
    <t>Приложение № 2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</si>
  <si>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</si>
  <si>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</si>
  <si>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>2018-2016</t>
  </si>
  <si>
    <t>Информация для расчета стандартизированной тарифной ставки С1 до 15 кВт</t>
  </si>
  <si>
    <t>Расходы по каждому мероприятию</t>
  </si>
  <si>
    <t>Количество технологических присоединений</t>
  </si>
  <si>
    <t>Объем максимальной мощности</t>
  </si>
  <si>
    <t>Расходы на одно присоединение</t>
  </si>
  <si>
    <t>(руб.)</t>
  </si>
  <si>
    <t>(шт.)</t>
  </si>
  <si>
    <t>(кВт)</t>
  </si>
  <si>
    <t>(руб. на одно ТП)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</si>
  <si>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</si>
  <si>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</si>
  <si>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</si>
  <si>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постоянная схема электроснабжения</t>
  </si>
  <si>
    <t>Информация для расчета стандартизированной тарифной ставки С1 от 15 до 150 кВт</t>
  </si>
  <si>
    <t>Информация для расчета стандартизированной тарифной ставки С1 свыше 150 кВт</t>
  </si>
  <si>
    <t>Приложение 3 к Методике</t>
  </si>
  <si>
    <t>N п/п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</si>
  <si>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</si>
  <si>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</si>
  <si>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</si>
  <si>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Расходы по выполнению мероприятий по технологическому присоединению, всего</t>
  </si>
  <si>
    <t>Энергия на хозяйственные нужды</t>
  </si>
  <si>
    <t>Отчисления на страховые взносы</t>
  </si>
  <si>
    <t>Прочие расходы, всего, в том числе:</t>
  </si>
  <si>
    <t>- работы и услуги производственного характера</t>
  </si>
  <si>
    <t>- налоги и сборы, уменьшающие налогооблагаемую базу на прибыль организаций, всего</t>
  </si>
  <si>
    <t>- работы и услуги непроизводственного характера, в т.ч.: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</si>
  <si>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</si>
  <si>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</si>
  <si>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другие прочие расходы, связанные с производством и реализацией</t>
  </si>
  <si>
    <t>Внереализационные расходы, всего</t>
  </si>
  <si>
    <t>- расходы на услуги банков</t>
  </si>
  <si>
    <t>- % за пользование кредитом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</si>
  <si>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</si>
  <si>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</si>
  <si>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2 к Методике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</si>
  <si>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</si>
  <si>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</si>
  <si>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</si>
  <si>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</si>
  <si>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</si>
  <si>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</si>
  <si>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</si>
  <si>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</si>
  <si>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</si>
  <si>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</si>
  <si>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</si>
  <si>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</si>
  <si>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</si>
  <si>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</si>
  <si>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Протяженность, м.</t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</si>
  <si>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</si>
  <si>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</si>
  <si>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</si>
  <si>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</si>
  <si>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</si>
  <si>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</si>
  <si>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неизолированный</t>
  </si>
  <si>
    <t>С3. Строительство кабельных линий</t>
  </si>
  <si>
    <t>КЛ 0,4 кВ</t>
  </si>
  <si>
    <t>КЛ 6-10 кВ</t>
  </si>
  <si>
    <t>Способ прокладки КЛ</t>
  </si>
  <si>
    <t>в траншеях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</si>
  <si>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</si>
  <si>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</si>
  <si>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</si>
  <si>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</si>
  <si>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</si>
  <si>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</si>
  <si>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</si>
  <si>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500-1000 А</t>
  </si>
  <si>
    <t>свыше 1000 А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</si>
  <si>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</si>
  <si>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</si>
  <si>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</si>
  <si>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Двухтрансформаторные и более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</si>
  <si>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</si>
  <si>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вид строительства</t>
  </si>
  <si>
    <t>строительство ВЛ с установкой опор</t>
  </si>
  <si>
    <t>16 мм² и менее</t>
  </si>
  <si>
    <t>25 мм²</t>
  </si>
  <si>
    <t>35 мм²</t>
  </si>
  <si>
    <t>712</t>
  </si>
  <si>
    <t xml:space="preserve"> кол-во кабелей в линии</t>
  </si>
  <si>
    <t>один кабель</t>
  </si>
  <si>
    <t>ГНБ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</si>
  <si>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</si>
  <si>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</si>
  <si>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</si>
  <si>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</si>
  <si>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</si>
  <si>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</si>
  <si>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</si>
  <si>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С8. ПКУЭ</t>
  </si>
  <si>
    <t>ТИП ПКУЭ</t>
  </si>
  <si>
    <t xml:space="preserve">Пункт коммерческого учета электроэнергии на уровне (трехфазный) </t>
  </si>
  <si>
    <t>строительство ВЛ по существующим опорам</t>
  </si>
  <si>
    <t>2 и более</t>
  </si>
  <si>
    <t>630 кВА</t>
  </si>
  <si>
    <t>1000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</si>
</sst>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1"/>
      <charset val="204"/>
      <scheme val="minor"/>
    </font>
    <font>
      <u/>
      <sz val="11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474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1" applyFont="1"/>
    <xf numFmtId="0" fontId="15" fillId="0" borderId="12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vertical="center" wrapText="1"/>
    </xf>
    <xf numFmtId="4" fontId="15" fillId="0" borderId="12" xfId="1" applyNumberFormat="1" applyFont="1" applyBorder="1" applyAlignment="1">
      <alignment horizontal="center" vertical="center"/>
    </xf>
    <xf numFmtId="164" fontId="15" fillId="0" borderId="12" xfId="1" applyNumberFormat="1" applyFont="1" applyBorder="1" applyAlignment="1">
      <alignment horizontal="center" vertical="center" wrapText="1"/>
    </xf>
    <xf numFmtId="0" fontId="14" fillId="0" borderId="0" xfId="1"/>
    <xf numFmtId="165" fontId="15" fillId="0" borderId="12" xfId="1" applyNumberFormat="1" applyFont="1" applyBorder="1" applyAlignment="1">
      <alignment horizontal="center" vertical="center"/>
    </xf>
    <xf numFmtId="0" fontId="15" fillId="0" borderId="12" xfId="1" applyFont="1" applyBorder="1"/>
    <xf numFmtId="0" fontId="14" fillId="0" borderId="12" xfId="1" applyBorder="1"/>
    <xf numFmtId="4" fontId="15" fillId="0" borderId="12" xfId="1" applyNumberFormat="1" applyFont="1" applyBorder="1" applyAlignment="1">
      <alignment horizontal="center"/>
    </xf>
    <xf numFmtId="165" fontId="15" fillId="0" borderId="12" xfId="1" applyNumberFormat="1" applyFont="1" applyBorder="1" applyAlignment="1">
      <alignment horizontal="center"/>
    </xf>
    <xf numFmtId="4" fontId="18" fillId="0" borderId="12" xfId="1" applyNumberFormat="1" applyFont="1" applyBorder="1" applyAlignment="1">
      <alignment horizontal="center"/>
    </xf>
    <xf numFmtId="165" fontId="18" fillId="0" borderId="12" xfId="1" applyNumberFormat="1" applyFont="1" applyBorder="1" applyAlignment="1">
      <alignment horizontal="center"/>
    </xf>
    <xf numFmtId="0" fontId="15" fillId="0" borderId="12" xfId="1" applyFont="1" applyBorder="1"/>
    <xf numFmtId="0" fontId="2" fillId="0" borderId="0" xfId="0" applyFont="1" applyAlignment="1">
      <alignment horizontal="left"/>
    </xf>
    <xf numFmtId="0" fontId="1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0" fillId="0" borderId="12" xfId="1" applyFont="1" applyBorder="1"/>
    <xf numFmtId="0" fontId="10" fillId="0" borderId="12" xfId="1" applyFont="1" applyBorder="1" applyAlignment="1">
      <alignment wrapText="1"/>
    </xf>
    <xf numFmtId="0" fontId="10" fillId="0" borderId="12" xfId="1" applyFont="1" applyBorder="1" applyAlignment="1">
      <alignment horizontal="center"/>
    </xf>
    <xf numFmtId="0" fontId="10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7" xfId="2" applyFont="1" applyBorder="1" applyAlignment="1">
      <alignment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0" xfId="2" applyFont="1" applyBorder="1" applyAlignment="1">
      <alignment vertical="center" wrapText="1"/>
    </xf>
    <xf numFmtId="0" fontId="6" fillId="0" borderId="12" xfId="2" applyFont="1" applyBorder="1" applyAlignment="1">
      <alignment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18" fillId="2" borderId="0" xfId="2" applyFont="1" applyFill="1"/>
    <xf numFmtId="0" fontId="18" fillId="0" borderId="0" xfId="2" applyFont="1"/>
    <xf numFmtId="0" fontId="18" fillId="2" borderId="0" xfId="2" applyFont="1" applyFill="1" applyAlignment="1">
      <alignment wrapText="1"/>
    </xf>
    <xf numFmtId="0" fontId="18" fillId="2" borderId="0" xfId="2" applyFont="1" applyFill="1" applyAlignment="1">
      <alignment vertical="center"/>
    </xf>
    <xf numFmtId="0" fontId="24" fillId="2" borderId="0" xfId="2" applyFont="1" applyFill="1"/>
    <xf numFmtId="0" fontId="18" fillId="0" borderId="16" xfId="2" applyFont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vertical="center" wrapText="1"/>
    </xf>
    <xf numFmtId="0" fontId="18" fillId="0" borderId="17" xfId="2" applyFont="1" applyBorder="1" applyAlignment="1">
      <alignment vertical="center" wrapText="1"/>
    </xf>
    <xf numFmtId="0" fontId="18" fillId="2" borderId="12" xfId="2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vertical="center" wrapText="1"/>
    </xf>
    <xf numFmtId="0" fontId="18" fillId="2" borderId="12" xfId="2" applyFont="1" applyFill="1" applyBorder="1" applyAlignment="1">
      <alignment vertical="center" wrapText="1"/>
    </xf>
    <xf numFmtId="0" fontId="18" fillId="2" borderId="17" xfId="2" applyFont="1" applyFill="1" applyBorder="1" applyAlignment="1">
      <alignment vertical="center" wrapText="1"/>
    </xf>
    <xf numFmtId="0" fontId="18" fillId="2" borderId="12" xfId="2" applyFont="1" applyFill="1" applyBorder="1"/>
    <xf numFmtId="0" fontId="18" fillId="2" borderId="17" xfId="2" applyFont="1" applyFill="1" applyBorder="1"/>
    <xf numFmtId="0" fontId="18" fillId="0" borderId="18" xfId="2" applyFont="1" applyBorder="1" applyAlignment="1">
      <alignment vertical="center" wrapText="1"/>
    </xf>
    <xf numFmtId="0" fontId="18" fillId="0" borderId="20" xfId="2" applyFont="1" applyBorder="1" applyAlignment="1">
      <alignment vertical="center" wrapText="1"/>
    </xf>
    <xf numFmtId="0" fontId="18" fillId="2" borderId="19" xfId="2" applyFont="1" applyFill="1" applyBorder="1" applyAlignment="1">
      <alignment vertical="center" wrapText="1"/>
    </xf>
    <xf numFmtId="0" fontId="18" fillId="2" borderId="19" xfId="2" applyFont="1" applyFill="1" applyBorder="1"/>
    <xf numFmtId="0" fontId="18" fillId="2" borderId="20" xfId="2" applyFont="1" applyFill="1" applyBorder="1"/>
    <xf numFmtId="0" fontId="18" fillId="2" borderId="18" xfId="2" applyFont="1" applyFill="1" applyBorder="1" applyAlignment="1">
      <alignment vertical="center" wrapText="1"/>
    </xf>
    <xf numFmtId="0" fontId="18" fillId="0" borderId="29" xfId="2" applyFont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top" wrapText="1"/>
    </xf>
    <xf numFmtId="0" fontId="18" fillId="0" borderId="14" xfId="2" applyFont="1" applyBorder="1" applyAlignment="1">
      <alignment vertical="top" wrapText="1"/>
    </xf>
    <xf numFmtId="0" fontId="18" fillId="0" borderId="12" xfId="2" applyFont="1" applyBorder="1" applyAlignment="1">
      <alignment horizontal="center" vertical="center" wrapText="1"/>
    </xf>
    <xf numFmtId="2" fontId="18" fillId="2" borderId="12" xfId="2" applyNumberFormat="1" applyFont="1" applyFill="1" applyBorder="1" applyAlignment="1">
      <alignment horizontal="center" vertical="center" wrapText="1"/>
    </xf>
    <xf numFmtId="2" fontId="18" fillId="2" borderId="17" xfId="2" applyNumberFormat="1" applyFont="1" applyFill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top" wrapText="1"/>
    </xf>
    <xf numFmtId="0" fontId="18" fillId="0" borderId="19" xfId="2" applyFont="1" applyBorder="1" applyAlignment="1">
      <alignment vertical="top" wrapText="1"/>
    </xf>
    <xf numFmtId="0" fontId="18" fillId="0" borderId="19" xfId="2" applyFont="1" applyBorder="1" applyAlignment="1">
      <alignment horizontal="center" vertical="center" wrapText="1"/>
    </xf>
    <xf numFmtId="2" fontId="18" fillId="2" borderId="19" xfId="2" applyNumberFormat="1" applyFont="1" applyFill="1" applyBorder="1" applyAlignment="1">
      <alignment horizontal="center" vertical="center" wrapText="1"/>
    </xf>
    <xf numFmtId="0" fontId="18" fillId="2" borderId="19" xfId="2" applyFont="1" applyFill="1" applyBorder="1" applyAlignment="1">
      <alignment horizontal="center" vertical="center" wrapText="1"/>
    </xf>
    <xf numFmtId="2" fontId="18" fillId="2" borderId="20" xfId="2" applyNumberFormat="1" applyFont="1" applyFill="1" applyBorder="1" applyAlignment="1">
      <alignment horizontal="center" vertical="center" wrapText="1"/>
    </xf>
    <xf numFmtId="0" fontId="1" fillId="2" borderId="0" xfId="2" applyFill="1"/>
    <xf numFmtId="0" fontId="6" fillId="2" borderId="12" xfId="2" applyFont="1" applyFill="1" applyBorder="1"/>
    <xf numFmtId="0" fontId="6" fillId="2" borderId="12" xfId="2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6" fillId="2" borderId="0" xfId="2" applyFont="1" applyFill="1" applyAlignment="1">
      <alignment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vertical="center" wrapText="1"/>
    </xf>
    <xf numFmtId="0" fontId="18" fillId="2" borderId="12" xfId="2" applyFont="1" applyFill="1" applyBorder="1" applyAlignment="1">
      <alignment vertical="center" textRotation="90" wrapText="1"/>
    </xf>
    <xf numFmtId="0" fontId="6" fillId="2" borderId="16" xfId="2" applyFont="1" applyFill="1" applyBorder="1" applyAlignment="1">
      <alignment horizontal="center" vertical="center" wrapText="1"/>
    </xf>
    <xf numFmtId="49" fontId="18" fillId="2" borderId="12" xfId="2" applyNumberFormat="1" applyFont="1" applyFill="1" applyBorder="1" applyAlignment="1">
      <alignment horizontal="right" vertical="center" wrapText="1"/>
    </xf>
    <xf numFmtId="0" fontId="24" fillId="2" borderId="12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vertical="top" wrapText="1"/>
    </xf>
    <xf numFmtId="0" fontId="18" fillId="2" borderId="12" xfId="2" applyFont="1" applyFill="1" applyBorder="1" applyAlignment="1">
      <alignment vertical="top" wrapText="1"/>
    </xf>
    <xf numFmtId="0" fontId="18" fillId="2" borderId="16" xfId="2" applyFont="1" applyFill="1" applyBorder="1" applyAlignment="1">
      <alignment vertical="top" wrapText="1"/>
    </xf>
    <xf numFmtId="0" fontId="18" fillId="2" borderId="11" xfId="2" applyFont="1" applyFill="1" applyBorder="1" applyAlignment="1">
      <alignment wrapText="1"/>
    </xf>
    <xf numFmtId="0" fontId="18" fillId="2" borderId="12" xfId="2" applyFont="1" applyFill="1" applyBorder="1" applyAlignment="1">
      <alignment wrapText="1"/>
    </xf>
    <xf numFmtId="0" fontId="18" fillId="2" borderId="16" xfId="2" applyFont="1" applyFill="1" applyBorder="1" applyAlignment="1">
      <alignment wrapText="1"/>
    </xf>
    <xf numFmtId="0" fontId="18" fillId="2" borderId="11" xfId="2" applyFont="1" applyFill="1" applyBorder="1"/>
    <xf numFmtId="0" fontId="18" fillId="2" borderId="16" xfId="2" applyFont="1" applyFill="1" applyBorder="1"/>
    <xf numFmtId="0" fontId="6" fillId="2" borderId="0" xfId="2" applyFont="1" applyFill="1"/>
    <xf numFmtId="0" fontId="6" fillId="2" borderId="2" xfId="2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 wrapText="1"/>
    </xf>
    <xf numFmtId="0" fontId="22" fillId="2" borderId="12" xfId="2" applyFont="1" applyFill="1" applyBorder="1"/>
    <xf numFmtId="0" fontId="18" fillId="2" borderId="12" xfId="2" applyFont="1" applyFill="1" applyBorder="1" applyAlignment="1">
      <alignment horizontal="center" vertical="center"/>
    </xf>
    <xf numFmtId="0" fontId="18" fillId="2" borderId="26" xfId="2" applyFont="1" applyFill="1" applyBorder="1" applyAlignment="1">
      <alignment horizontal="center" vertical="center" textRotation="90"/>
    </xf>
    <xf numFmtId="0" fontId="18" fillId="2" borderId="11" xfId="2" applyFont="1" applyFill="1" applyBorder="1" applyAlignment="1">
      <alignment vertical="center"/>
    </xf>
    <xf numFmtId="0" fontId="18" fillId="2" borderId="12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wrapText="1"/>
    </xf>
    <xf numFmtId="0" fontId="18" fillId="2" borderId="25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>
      <alignment vertical="center" wrapText="1"/>
    </xf>
    <xf numFmtId="0" fontId="18" fillId="2" borderId="14" xfId="2" applyFont="1" applyFill="1" applyBorder="1" applyAlignment="1">
      <alignment horizontal="center" vertical="top" wrapText="1"/>
    </xf>
    <xf numFmtId="0" fontId="18" fillId="2" borderId="14" xfId="2" applyFont="1" applyFill="1" applyBorder="1" applyAlignment="1">
      <alignment vertical="top" wrapText="1"/>
    </xf>
    <xf numFmtId="0" fontId="18" fillId="2" borderId="19" xfId="2" applyFont="1" applyFill="1" applyBorder="1" applyAlignment="1">
      <alignment horizontal="center" vertical="top" wrapText="1"/>
    </xf>
    <xf numFmtId="0" fontId="18" fillId="2" borderId="19" xfId="2" applyFont="1" applyFill="1" applyBorder="1" applyAlignment="1">
      <alignment vertical="top" wrapText="1"/>
    </xf>
    <xf numFmtId="0" fontId="18" fillId="2" borderId="39" xfId="2" applyFont="1" applyFill="1" applyBorder="1"/>
    <xf numFmtId="0" fontId="18" fillId="2" borderId="40" xfId="2" applyFont="1" applyFill="1" applyBorder="1"/>
    <xf numFmtId="0" fontId="18" fillId="2" borderId="40" xfId="2" applyFont="1" applyFill="1" applyBorder="1" applyAlignment="1">
      <alignment vertical="top" wrapText="1"/>
    </xf>
    <xf numFmtId="0" fontId="24" fillId="2" borderId="41" xfId="2" applyFont="1" applyFill="1" applyBorder="1" applyAlignment="1">
      <alignment vertical="top" wrapText="1"/>
    </xf>
    <xf numFmtId="0" fontId="24" fillId="2" borderId="24" xfId="2" applyFont="1" applyFill="1" applyBorder="1" applyAlignment="1">
      <alignment vertical="top" wrapText="1"/>
    </xf>
    <xf numFmtId="0" fontId="6" fillId="2" borderId="1" xfId="2" applyFont="1" applyFill="1" applyBorder="1" applyAlignment="1">
      <alignment vertical="center" wrapText="1"/>
    </xf>
    <xf numFmtId="2" fontId="18" fillId="2" borderId="12" xfId="2" applyNumberFormat="1" applyFont="1" applyFill="1" applyBorder="1"/>
    <xf numFmtId="0" fontId="6" fillId="0" borderId="0" xfId="2" applyFont="1"/>
    <xf numFmtId="0" fontId="6" fillId="0" borderId="0" xfId="2" applyFont="1" applyAlignment="1">
      <alignment wrapText="1"/>
    </xf>
    <xf numFmtId="0" fontId="6" fillId="0" borderId="0" xfId="2" applyFont="1" applyAlignment="1">
      <alignment vertical="center"/>
    </xf>
    <xf numFmtId="0" fontId="6" fillId="0" borderId="16" xfId="2" applyFont="1" applyBorder="1" applyAlignment="1">
      <alignment vertical="center" wrapText="1"/>
    </xf>
    <xf numFmtId="0" fontId="6" fillId="0" borderId="12" xfId="2" applyFont="1" applyBorder="1"/>
    <xf numFmtId="0" fontId="6" fillId="0" borderId="17" xfId="2" applyFont="1" applyBorder="1"/>
    <xf numFmtId="0" fontId="6" fillId="0" borderId="18" xfId="2" applyFont="1" applyBorder="1" applyAlignment="1">
      <alignment vertical="center" wrapText="1"/>
    </xf>
    <xf numFmtId="0" fontId="6" fillId="0" borderId="19" xfId="2" applyFont="1" applyBorder="1" applyAlignment="1">
      <alignment vertical="center" wrapText="1"/>
    </xf>
    <xf numFmtId="0" fontId="6" fillId="0" borderId="19" xfId="2" applyFont="1" applyBorder="1"/>
    <xf numFmtId="0" fontId="6" fillId="0" borderId="20" xfId="2" applyFont="1" applyBorder="1"/>
    <xf numFmtId="0" fontId="6" fillId="0" borderId="14" xfId="2" applyFont="1" applyBorder="1" applyAlignment="1">
      <alignment horizontal="center" vertical="top" wrapText="1"/>
    </xf>
    <xf numFmtId="0" fontId="6" fillId="0" borderId="14" xfId="2" applyFont="1" applyBorder="1" applyAlignment="1">
      <alignment vertical="top" wrapText="1"/>
    </xf>
    <xf numFmtId="2" fontId="6" fillId="0" borderId="12" xfId="2" applyNumberFormat="1" applyFont="1" applyBorder="1" applyAlignment="1">
      <alignment horizontal="center" vertical="center" wrapText="1"/>
    </xf>
    <xf numFmtId="2" fontId="6" fillId="0" borderId="17" xfId="2" applyNumberFormat="1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top" wrapText="1"/>
    </xf>
    <xf numFmtId="0" fontId="6" fillId="0" borderId="19" xfId="2" applyFont="1" applyBorder="1" applyAlignment="1">
      <alignment vertical="top" wrapText="1"/>
    </xf>
    <xf numFmtId="2" fontId="6" fillId="0" borderId="19" xfId="2" applyNumberFormat="1" applyFont="1" applyBorder="1" applyAlignment="1">
      <alignment horizontal="center" vertical="center" wrapText="1"/>
    </xf>
    <xf numFmtId="2" fontId="6" fillId="0" borderId="20" xfId="2" applyNumberFormat="1" applyFont="1" applyBorder="1" applyAlignment="1">
      <alignment horizontal="center" vertical="center" wrapText="1"/>
    </xf>
    <xf numFmtId="0" fontId="25" fillId="0" borderId="0" xfId="2" applyFont="1"/>
    <xf numFmtId="0" fontId="6" fillId="0" borderId="0" xfId="2" applyFont="1" applyAlignment="1">
      <alignment vertical="top" wrapText="1"/>
    </xf>
    <xf numFmtId="0" fontId="6" fillId="0" borderId="24" xfId="2" applyFont="1" applyBorder="1" applyAlignment="1">
      <alignment vertical="top" wrapText="1"/>
    </xf>
    <xf numFmtId="0" fontId="6" fillId="0" borderId="1" xfId="2" applyFont="1" applyBorder="1" applyAlignment="1">
      <alignment vertical="center" wrapText="1"/>
    </xf>
    <xf numFmtId="0" fontId="6" fillId="0" borderId="12" xfId="2" applyFont="1" applyBorder="1" applyAlignment="1">
      <alignment vertical="center" textRotation="90" wrapText="1"/>
    </xf>
    <xf numFmtId="0" fontId="6" fillId="0" borderId="11" xfId="2" applyFont="1" applyBorder="1"/>
    <xf numFmtId="0" fontId="6" fillId="0" borderId="16" xfId="2" applyFont="1" applyBorder="1"/>
    <xf numFmtId="0" fontId="6" fillId="0" borderId="12" xfId="2" applyFont="1" applyBorder="1" applyAlignment="1">
      <alignment vertical="top" wrapText="1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25" xfId="2" applyFont="1" applyBorder="1" applyAlignment="1">
      <alignment wrapText="1"/>
    </xf>
    <xf numFmtId="0" fontId="6" fillId="0" borderId="25" xfId="2" applyFont="1" applyBorder="1"/>
    <xf numFmtId="0" fontId="6" fillId="0" borderId="33" xfId="2" applyFont="1" applyBorder="1"/>
    <xf numFmtId="0" fontId="6" fillId="0" borderId="12" xfId="2" applyFont="1" applyBorder="1" applyAlignment="1">
      <alignment wrapText="1"/>
    </xf>
    <xf numFmtId="0" fontId="6" fillId="0" borderId="25" xfId="2" applyFont="1" applyBorder="1" applyAlignment="1">
      <alignment horizontal="center" wrapText="1"/>
    </xf>
    <xf numFmtId="0" fontId="6" fillId="0" borderId="12" xfId="2" applyFont="1" applyBorder="1" applyAlignment="1">
      <alignment horizontal="center" vertical="center"/>
    </xf>
    <xf numFmtId="0" fontId="18" fillId="0" borderId="0" xfId="2" applyFont="1" applyAlignment="1">
      <alignment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2" xfId="1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wrapText="1"/>
    </xf>
    <xf numFmtId="3" fontId="9" fillId="0" borderId="8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14" fontId="2" fillId="0" borderId="9" xfId="0" applyNumberFormat="1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15" fillId="2" borderId="12" xfId="2" applyFont="1" applyFill="1" applyBorder="1" applyAlignment="1">
      <alignment horizontal="left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18" fillId="2" borderId="35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36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6" fillId="2" borderId="12" xfId="2" applyFont="1" applyFill="1" applyBorder="1" applyAlignment="1">
      <alignment horizontal="center" vertical="top" wrapText="1"/>
    </xf>
    <xf numFmtId="0" fontId="18" fillId="2" borderId="12" xfId="2" applyFont="1" applyFill="1" applyBorder="1" applyAlignment="1">
      <alignment horizontal="center" vertical="center" textRotation="90" wrapText="1"/>
    </xf>
    <xf numFmtId="0" fontId="18" fillId="2" borderId="12" xfId="2" applyFont="1" applyFill="1" applyBorder="1" applyAlignment="1">
      <alignment horizontal="center" vertical="center" textRotation="90"/>
    </xf>
    <xf numFmtId="0" fontId="18" fillId="2" borderId="12" xfId="2" applyFont="1" applyFill="1" applyBorder="1" applyAlignment="1">
      <alignment horizontal="center" vertical="center"/>
    </xf>
    <xf numFmtId="0" fontId="18" fillId="2" borderId="32" xfId="2" applyFont="1" applyFill="1" applyBorder="1" applyAlignment="1">
      <alignment horizontal="center" vertical="center"/>
    </xf>
    <xf numFmtId="0" fontId="18" fillId="2" borderId="25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/>
    </xf>
    <xf numFmtId="0" fontId="18" fillId="2" borderId="33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18" fillId="2" borderId="0" xfId="2" applyFont="1" applyFill="1" applyAlignment="1">
      <alignment horizontal="center"/>
    </xf>
    <xf numFmtId="0" fontId="18" fillId="2" borderId="34" xfId="2" applyFont="1" applyFill="1" applyBorder="1" applyAlignment="1">
      <alignment horizontal="center"/>
    </xf>
    <xf numFmtId="0" fontId="18" fillId="2" borderId="31" xfId="2" applyFont="1" applyFill="1" applyBorder="1" applyAlignment="1">
      <alignment horizontal="center" vertical="center" textRotation="90" wrapText="1"/>
    </xf>
    <xf numFmtId="0" fontId="18" fillId="2" borderId="38" xfId="2" applyFont="1" applyFill="1" applyBorder="1" applyAlignment="1">
      <alignment horizontal="center" vertical="center" textRotation="90" wrapText="1"/>
    </xf>
    <xf numFmtId="0" fontId="18" fillId="2" borderId="29" xfId="2" applyFont="1" applyFill="1" applyBorder="1" applyAlignment="1">
      <alignment horizontal="center" vertical="center" textRotation="90"/>
    </xf>
    <xf numFmtId="0" fontId="18" fillId="2" borderId="26" xfId="2" applyFont="1" applyFill="1" applyBorder="1" applyAlignment="1">
      <alignment horizontal="center" vertical="center" textRotation="90"/>
    </xf>
    <xf numFmtId="0" fontId="18" fillId="2" borderId="8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33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textRotation="90" wrapText="1"/>
    </xf>
    <xf numFmtId="0" fontId="18" fillId="2" borderId="12" xfId="2" applyFont="1" applyFill="1" applyBorder="1" applyAlignment="1">
      <alignment horizontal="center"/>
    </xf>
    <xf numFmtId="0" fontId="18" fillId="2" borderId="17" xfId="2" applyFont="1" applyFill="1" applyBorder="1" applyAlignment="1">
      <alignment horizontal="center"/>
    </xf>
    <xf numFmtId="0" fontId="18" fillId="2" borderId="25" xfId="2" applyFont="1" applyFill="1" applyBorder="1" applyAlignment="1">
      <alignment horizontal="center" wrapText="1"/>
    </xf>
    <xf numFmtId="0" fontId="18" fillId="2" borderId="12" xfId="2" applyFont="1" applyFill="1" applyBorder="1" applyAlignment="1">
      <alignment horizont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0" borderId="13" xfId="2" applyFont="1" applyBorder="1" applyAlignment="1">
      <alignment horizontal="center" textRotation="90" wrapText="1"/>
    </xf>
    <xf numFmtId="0" fontId="18" fillId="0" borderId="18" xfId="2" applyFont="1" applyBorder="1" applyAlignment="1">
      <alignment horizontal="center" textRotation="90" wrapText="1"/>
    </xf>
    <xf numFmtId="0" fontId="18" fillId="2" borderId="0" xfId="2" applyFont="1" applyFill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8" fillId="0" borderId="21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wrapText="1"/>
    </xf>
    <xf numFmtId="0" fontId="18" fillId="0" borderId="12" xfId="2" applyFont="1" applyBorder="1" applyAlignment="1">
      <alignment horizontal="center" wrapText="1"/>
    </xf>
    <xf numFmtId="0" fontId="18" fillId="0" borderId="17" xfId="2" applyFont="1" applyBorder="1" applyAlignment="1">
      <alignment horizontal="center" wrapText="1"/>
    </xf>
    <xf numFmtId="0" fontId="18" fillId="2" borderId="21" xfId="2" applyFont="1" applyFill="1" applyBorder="1" applyAlignment="1">
      <alignment horizontal="center" vertical="center" wrapText="1"/>
    </xf>
    <xf numFmtId="0" fontId="18" fillId="2" borderId="10" xfId="2" applyFont="1" applyFill="1" applyBorder="1" applyAlignment="1">
      <alignment horizontal="center" vertical="center" wrapText="1"/>
    </xf>
    <xf numFmtId="0" fontId="18" fillId="2" borderId="22" xfId="2" applyFont="1" applyFill="1" applyBorder="1" applyAlignment="1">
      <alignment horizontal="center" vertical="center" wrapText="1"/>
    </xf>
    <xf numFmtId="0" fontId="18" fillId="2" borderId="0" xfId="2" applyFont="1" applyFill="1" applyAlignment="1">
      <alignment horizontal="right"/>
    </xf>
    <xf numFmtId="0" fontId="18" fillId="0" borderId="13" xfId="2" applyFont="1" applyBorder="1" applyAlignment="1">
      <alignment horizontal="center"/>
    </xf>
    <xf numFmtId="0" fontId="18" fillId="0" borderId="16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18" fillId="0" borderId="14" xfId="2" applyFont="1" applyBorder="1" applyAlignment="1">
      <alignment horizontal="center" vertical="top" wrapText="1"/>
    </xf>
    <xf numFmtId="0" fontId="18" fillId="0" borderId="12" xfId="2" applyFont="1" applyBorder="1" applyAlignment="1">
      <alignment horizontal="center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 wrapText="1"/>
    </xf>
    <xf numFmtId="0" fontId="18" fillId="2" borderId="15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34" xfId="2" applyFont="1" applyFill="1" applyBorder="1" applyAlignment="1">
      <alignment horizontal="center" vertical="center"/>
    </xf>
    <xf numFmtId="0" fontId="18" fillId="2" borderId="31" xfId="2" applyFont="1" applyFill="1" applyBorder="1" applyAlignment="1">
      <alignment horizontal="center" vertical="center" textRotation="90"/>
    </xf>
    <xf numFmtId="0" fontId="18" fillId="2" borderId="38" xfId="2" applyFont="1" applyFill="1" applyBorder="1" applyAlignment="1">
      <alignment horizontal="center" vertical="center" textRotation="90"/>
    </xf>
    <xf numFmtId="0" fontId="18" fillId="2" borderId="17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top" wrapText="1"/>
    </xf>
    <xf numFmtId="0" fontId="6" fillId="2" borderId="24" xfId="2" applyFont="1" applyFill="1" applyBorder="1" applyAlignment="1">
      <alignment horizontal="center" vertical="top" wrapText="1"/>
    </xf>
    <xf numFmtId="0" fontId="6" fillId="2" borderId="28" xfId="2" applyFont="1" applyFill="1" applyBorder="1" applyAlignment="1">
      <alignment horizontal="center" vertical="top" wrapText="1"/>
    </xf>
    <xf numFmtId="0" fontId="6" fillId="2" borderId="13" xfId="2" applyFont="1" applyFill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textRotation="90" wrapText="1"/>
    </xf>
    <xf numFmtId="0" fontId="18" fillId="2" borderId="18" xfId="2" applyFont="1" applyFill="1" applyBorder="1" applyAlignment="1">
      <alignment horizontal="center" textRotation="90" wrapText="1"/>
    </xf>
    <xf numFmtId="0" fontId="20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18" fillId="2" borderId="21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wrapText="1"/>
    </xf>
    <xf numFmtId="0" fontId="18" fillId="2" borderId="17" xfId="2" applyFont="1" applyFill="1" applyBorder="1" applyAlignment="1">
      <alignment horizontal="center" wrapText="1"/>
    </xf>
    <xf numFmtId="0" fontId="18" fillId="2" borderId="13" xfId="2" applyFont="1" applyFill="1" applyBorder="1" applyAlignment="1">
      <alignment horizontal="center"/>
    </xf>
    <xf numFmtId="0" fontId="18" fillId="2" borderId="16" xfId="2" applyFont="1" applyFill="1" applyBorder="1" applyAlignment="1">
      <alignment horizontal="center"/>
    </xf>
    <xf numFmtId="0" fontId="18" fillId="2" borderId="18" xfId="2" applyFont="1" applyFill="1" applyBorder="1" applyAlignment="1">
      <alignment horizontal="center"/>
    </xf>
    <xf numFmtId="0" fontId="18" fillId="2" borderId="14" xfId="2" applyFont="1" applyFill="1" applyBorder="1" applyAlignment="1">
      <alignment horizontal="center" vertical="top" wrapText="1"/>
    </xf>
    <xf numFmtId="0" fontId="18" fillId="2" borderId="12" xfId="2" applyFont="1" applyFill="1" applyBorder="1" applyAlignment="1">
      <alignment horizontal="center" vertical="top" wrapText="1"/>
    </xf>
    <xf numFmtId="0" fontId="18" fillId="2" borderId="19" xfId="2" applyFont="1" applyFill="1" applyBorder="1" applyAlignment="1">
      <alignment horizontal="center" vertical="top" wrapText="1"/>
    </xf>
    <xf numFmtId="0" fontId="18" fillId="2" borderId="0" xfId="2" applyFont="1" applyFill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top" wrapText="1"/>
    </xf>
    <xf numFmtId="0" fontId="6" fillId="0" borderId="32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6" fillId="0" borderId="14" xfId="2" applyFont="1" applyBorder="1" applyAlignment="1">
      <alignment horizontal="center" wrapText="1"/>
    </xf>
    <xf numFmtId="0" fontId="6" fillId="0" borderId="15" xfId="2" applyFont="1" applyBorder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textRotation="90" wrapText="1"/>
    </xf>
    <xf numFmtId="0" fontId="6" fillId="0" borderId="12" xfId="2" applyFont="1" applyBorder="1" applyAlignment="1">
      <alignment horizontal="center" vertical="center" textRotation="90"/>
    </xf>
    <xf numFmtId="0" fontId="6" fillId="0" borderId="27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/>
    </xf>
    <xf numFmtId="0" fontId="6" fillId="0" borderId="31" xfId="2" applyFont="1" applyBorder="1" applyAlignment="1">
      <alignment horizontal="center" vertical="center" textRotation="90"/>
    </xf>
    <xf numFmtId="0" fontId="6" fillId="0" borderId="38" xfId="2" applyFont="1" applyBorder="1" applyAlignment="1">
      <alignment horizontal="center" vertical="center" textRotation="90"/>
    </xf>
    <xf numFmtId="0" fontId="6" fillId="0" borderId="29" xfId="2" applyFont="1" applyBorder="1" applyAlignment="1">
      <alignment horizontal="center" vertical="center" textRotation="90"/>
    </xf>
    <xf numFmtId="0" fontId="6" fillId="0" borderId="2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/>
    </xf>
    <xf numFmtId="0" fontId="6" fillId="0" borderId="3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textRotation="90" wrapText="1"/>
    </xf>
    <xf numFmtId="0" fontId="6" fillId="0" borderId="17" xfId="2" applyFont="1" applyBorder="1" applyAlignment="1">
      <alignment horizontal="center"/>
    </xf>
    <xf numFmtId="0" fontId="6" fillId="0" borderId="42" xfId="2" applyFont="1" applyBorder="1" applyAlignment="1">
      <alignment horizontal="center" vertical="top" wrapText="1"/>
    </xf>
    <xf numFmtId="0" fontId="6" fillId="0" borderId="24" xfId="2" applyFont="1" applyBorder="1" applyAlignment="1">
      <alignment horizontal="center" vertical="top" wrapText="1"/>
    </xf>
    <xf numFmtId="0" fontId="6" fillId="0" borderId="28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textRotation="90" wrapText="1"/>
    </xf>
    <xf numFmtId="0" fontId="6" fillId="0" borderId="18" xfId="2" applyFont="1" applyBorder="1" applyAlignment="1">
      <alignment horizontal="center" textRotation="90" wrapText="1"/>
    </xf>
    <xf numFmtId="0" fontId="6" fillId="0" borderId="0" xfId="2" applyFont="1" applyAlignment="1">
      <alignment horizontal="right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0" xfId="2" applyFont="1" applyAlignment="1">
      <alignment horizontal="right"/>
    </xf>
    <xf numFmtId="0" fontId="6" fillId="0" borderId="13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4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1" xr:uid="{0804C771-50C2-4F31-B732-20B295E4514E}"/>
    <cellStyle name="Обычный 3" xfId="2" xr:uid="{44B844CF-3070-44C8-83E5-81CDBF43720D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pr\&#1051;&#1086;&#1084;&#1089;&#1082;&#1086;&#1074;\&#1050;&#1086;&#1087;&#1080;&#1103;%20&#1058;&#1072;&#1073;&#1083;%20&#1086;&#1090;%20&#1045;&#1088;&#1077;&#1084;&#1077;&#1085;&#1082;&#1086;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102;&#1083;&#1080;/&#1058;&#1072;&#1073;&#1083;%20&#1086;&#1090;%20&#1045;&#1088;&#1077;&#1084;&#1077;&#1085;&#1082;&#1086;%20&#1089;&#1074;&#1099;&#1096;&#1077;%201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3;&#1086;&#1076;&#1099;%20&#1085;&#1072;%20&#1089;&#1090;&#1088;&#1086;&#1080;&#1090;&#1077;&#1083;&#1100;&#1089;&#1090;&#1074;&#1086;%20&#1074;&#1074;&#1077;&#1076;&#1077;&#1085;&#1085;&#1099;&#1093;%20&#1074;%20&#1101;&#1082;&#1089;&#1087;&#1083;&#1091;&#1072;&#1090;&#1072;&#1094;&#1080;&#1102;%20&#1086;&#1073;&#1098;&#1077;&#1082;&#1090;&#1086;&#1074;%20&#1101;&#1083;&#1077;&#1082;&#1090;&#1088;&#1086;&#1089;&#1077;&#1090;&#1077;&#1074;&#1086;&#1075;&#1086;%20&#1093;&#1086;&#1079;&#1103;&#1081;&#1089;&#1090;&#1074;&#1072;%20&#1076;&#1083;&#1103;%20&#1094;&#1077;&#1083;&#1077;&#1081;%20&#1090;&#1077;&#1093;&#1085;&#1086;&#1083;&#1086;&#1075;&#1080;&#1095;&#1077;&#1089;&#1082;&#1086;&#1075;&#1086;%20&#1087;&#1088;&#1080;&#1089;&#1086;&#1077;&#1076;&#1080;&#1085;&#1077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_eremenko/Documents/&#1101;&#1083;&#1077;&#1082;&#1090;&#1088;&#1080;&#1082;&#1072;/&#1057;&#1090;&#1072;&#1074;&#1082;&#1080;%20&#1087;&#1083;&#1072;&#1090;&#1099;%20&#1079;&#1072;%20&#1090;&#1077;&#1093;&#1087;&#1088;&#1080;&#1089;&#1086;&#1077;&#1076;&#1080;&#1085;&#1077;&#1085;&#1080;&#1077;/2018/&#1056;&#1072;&#1089;&#1095;&#1077;&#1090;%20&#1089;&#1090;&#1072;&#1074;&#1086;&#1082;%20&#1058;&#1055;&#1055;%202018.%20&#1096;&#1072;&#1073;&#1083;&#1086;&#1085;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.lubichenko/AppData/Local/Microsoft/Windows/Temporary%20Internet%20Files/Content.Outlook/E7VI1POJ/&#1056;&#1072;&#1089;&#1095;&#1077;&#1090;%20&#1089;&#1090;&#1072;&#1074;&#1086;&#1082;%20&#1058;&#1055;&#1055;%202018.%20&#1096;&#1072;&#1073;&#1083;&#1086;&#1085;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o\&#1055;&#1069;&#1054;\&#1051;&#1102;&#1073;&#1080;&#1095;&#1077;&#1085;&#1082;&#1086;\&#1051;&#1102;&#1073;&#1080;&#1095;&#1077;&#1085;&#1082;&#1086;\&#1056;&#1072;&#1089;&#1095;&#1077;&#1090;%20&#1087;&#1083;&#1072;&#1090;&#1099;%20&#1079;&#1072;%20&#1090;&#1077;&#1093;&#1085;&#1086;&#1083;._&#1087;&#1088;&#1080;&#1089;&#1086;&#1077;&#1076;\2020%20&#1075;&#1086;&#1076;\&#1060;&#1072;&#1082;&#1090;&#1080;&#1095;&#1077;&#1089;&#1082;&#1072;&#1077;%20&#1079;&#1072;&#1090;&#1088;&#1072;&#1090;&#1099;%202018%20&#1074;%20&#1050;&#1058;&#105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o\&#1055;&#1069;&#1054;\&#1051;&#1102;&#1073;&#1080;&#1095;&#1077;&#1085;&#1082;&#1086;\&#1051;&#1102;&#1073;&#1080;&#1095;&#1077;&#1085;&#1082;&#1086;\&#1056;&#1072;&#1089;&#1095;&#1077;&#1090;%20&#1087;&#1083;&#1072;&#1090;&#1099;%20&#1079;&#1072;%20&#1090;&#1077;&#1093;&#1085;&#1086;&#1083;._&#1087;&#1088;&#1080;&#1089;&#1086;&#1077;&#1076;\2020%20&#1075;&#1086;&#1076;\&#1047;&#1072;&#1103;&#1074;&#1083;&#1077;&#1085;&#1086;%20&#1085;&#1072;%202020%20&#1089;%20&#1074;&#1088;&#1077;&#1084;&#1077;&#1085;&#1097;&#1080;&#1082;&#1072;&#1084;&#1080;_&#1076;&#1086;15,150&#1080;&#1074;&#1099;&#1096;&#1077;150%20&#1085;&#1072;%20&#1073;&#1072;&#1083;&#1072;&#1085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  <sheetDataSet>
      <sheetData sheetId="0">
        <row r="3">
          <cell r="E3">
            <v>2020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  <sheetDataSet>
      <sheetData sheetId="0">
        <row r="3">
          <cell r="E3">
            <v>2020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  <sheetDataSet>
      <sheetData sheetId="0">
        <row r="3">
          <cell r="E3">
            <v>2020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O3">
            <v>2018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кВт"/>
      <sheetName val="до 150 кВт"/>
      <sheetName val="свыше 150 кВт"/>
    </sheetNames>
    <sheetDataSet>
      <sheetData sheetId="0">
        <row r="32">
          <cell r="D32">
            <v>11390090.000000002</v>
          </cell>
          <cell r="E32">
            <v>1868</v>
          </cell>
          <cell r="F32">
            <v>15460.356399999999</v>
          </cell>
          <cell r="G32">
            <v>6097.4785867237697</v>
          </cell>
          <cell r="H32">
            <v>12177610</v>
          </cell>
          <cell r="I32">
            <v>1412</v>
          </cell>
          <cell r="J32">
            <v>14728.057000000001</v>
          </cell>
          <cell r="K32">
            <v>8624.3696883852699</v>
          </cell>
          <cell r="L32">
            <v>11427400.000000002</v>
          </cell>
          <cell r="M32">
            <v>1368</v>
          </cell>
          <cell r="N32">
            <v>15159.4822</v>
          </cell>
          <cell r="O32">
            <v>8353.3625730994172</v>
          </cell>
        </row>
        <row r="33">
          <cell r="D33">
            <v>36996030</v>
          </cell>
          <cell r="E33">
            <v>1868</v>
          </cell>
          <cell r="F33">
            <v>15460.356399999999</v>
          </cell>
          <cell r="G33">
            <v>19805.155246252678</v>
          </cell>
          <cell r="H33">
            <v>39553940</v>
          </cell>
          <cell r="I33">
            <v>1412</v>
          </cell>
          <cell r="J33">
            <v>14728.057000000001</v>
          </cell>
          <cell r="K33">
            <v>28012.705382436259</v>
          </cell>
          <cell r="L33">
            <v>30977489.999999996</v>
          </cell>
          <cell r="M33">
            <v>1368</v>
          </cell>
          <cell r="N33">
            <v>15159.4822</v>
          </cell>
          <cell r="O33">
            <v>22644.364035087718</v>
          </cell>
        </row>
      </sheetData>
      <sheetData sheetId="1">
        <row r="32">
          <cell r="D32">
            <v>739060.00000000012</v>
          </cell>
          <cell r="E32">
            <v>134</v>
          </cell>
          <cell r="F32">
            <v>6438.92</v>
          </cell>
          <cell r="G32">
            <v>5515.3731343283589</v>
          </cell>
          <cell r="H32">
            <v>686189.99999999988</v>
          </cell>
          <cell r="I32">
            <v>144</v>
          </cell>
          <cell r="K32">
            <v>4765.2083333333321</v>
          </cell>
          <cell r="L32">
            <v>1177820</v>
          </cell>
          <cell r="M32">
            <v>141</v>
          </cell>
          <cell r="N32">
            <v>6286.12</v>
          </cell>
          <cell r="O32">
            <v>8353.3333333333339</v>
          </cell>
        </row>
        <row r="33">
          <cell r="D33">
            <v>3431740.0000000005</v>
          </cell>
          <cell r="E33">
            <v>134</v>
          </cell>
          <cell r="F33">
            <v>6438.92</v>
          </cell>
          <cell r="G33">
            <v>25610.000000000004</v>
          </cell>
          <cell r="H33">
            <v>3141270</v>
          </cell>
          <cell r="K33">
            <v>21814.375</v>
          </cell>
          <cell r="L33">
            <v>3192850</v>
          </cell>
          <cell r="M33">
            <v>141</v>
          </cell>
          <cell r="N33">
            <v>6286.12</v>
          </cell>
          <cell r="O33">
            <v>22644.326241134753</v>
          </cell>
        </row>
      </sheetData>
      <sheetData sheetId="2">
        <row r="32">
          <cell r="D32">
            <v>410230</v>
          </cell>
          <cell r="E32">
            <v>6</v>
          </cell>
          <cell r="F32">
            <v>3574</v>
          </cell>
          <cell r="G32">
            <v>68371.666666666672</v>
          </cell>
          <cell r="H32">
            <v>549910.00000000012</v>
          </cell>
          <cell r="I32">
            <v>15</v>
          </cell>
          <cell r="J32">
            <v>4993.2</v>
          </cell>
          <cell r="K32">
            <v>36660.666666666672</v>
          </cell>
          <cell r="L32">
            <v>108600.00000000001</v>
          </cell>
          <cell r="M32">
            <v>13</v>
          </cell>
          <cell r="N32">
            <v>4876.08</v>
          </cell>
          <cell r="O32">
            <v>8353.8461538461543</v>
          </cell>
        </row>
        <row r="33">
          <cell r="D33">
            <v>1904840</v>
          </cell>
          <cell r="E33">
            <v>6</v>
          </cell>
          <cell r="F33">
            <v>3574</v>
          </cell>
          <cell r="G33">
            <v>317473.33333333331</v>
          </cell>
          <cell r="H33">
            <v>2465520</v>
          </cell>
          <cell r="I33">
            <v>15</v>
          </cell>
          <cell r="J33">
            <v>4993.2</v>
          </cell>
          <cell r="K33">
            <v>164368</v>
          </cell>
          <cell r="L33">
            <v>294370</v>
          </cell>
          <cell r="M33">
            <v>13</v>
          </cell>
          <cell r="N33">
            <v>4876.08</v>
          </cell>
          <cell r="O33">
            <v>22643.846153846152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ила за 2018"/>
      <sheetName val=" 15 квт на баланс"/>
      <sheetName val="15 кВт на бал врем и пост"/>
      <sheetName val="15 кВт ЕМФ"/>
      <sheetName val="Лист1"/>
      <sheetName val="до 150 кВт"/>
      <sheetName val="до 150 кВт врем и пост"/>
      <sheetName val="до 150 кВт ЕМФ"/>
      <sheetName val="свыше 150 кВт"/>
      <sheetName val="свыше 150 кВт ЕМФ"/>
      <sheetName val="2014-2018"/>
    </sheetNames>
    <sheetDataSet>
      <sheetData sheetId="0"/>
      <sheetData sheetId="1">
        <row r="6">
          <cell r="S6">
            <v>42404.89</v>
          </cell>
          <cell r="U6">
            <v>51731.55</v>
          </cell>
          <cell r="W6">
            <v>48386.12</v>
          </cell>
        </row>
        <row r="7">
          <cell r="S7">
            <v>1805.3</v>
          </cell>
          <cell r="U7">
            <v>5535.46</v>
          </cell>
          <cell r="W7">
            <v>5274.38</v>
          </cell>
        </row>
        <row r="9">
          <cell r="S9">
            <v>28833.29</v>
          </cell>
          <cell r="U9">
            <v>32620.850000000002</v>
          </cell>
          <cell r="W9">
            <v>30389.46</v>
          </cell>
        </row>
        <row r="10">
          <cell r="S10">
            <v>8765.31</v>
          </cell>
          <cell r="U10">
            <v>9916.74</v>
          </cell>
          <cell r="W10">
            <v>9238.33</v>
          </cell>
        </row>
        <row r="11">
          <cell r="S11">
            <v>3000.9900000000002</v>
          </cell>
          <cell r="U11">
            <v>3658.5</v>
          </cell>
          <cell r="W11">
            <v>3483.95</v>
          </cell>
        </row>
        <row r="15">
          <cell r="S15">
            <v>701.36</v>
          </cell>
          <cell r="U15">
            <v>854.9</v>
          </cell>
          <cell r="W15">
            <v>799.57</v>
          </cell>
        </row>
        <row r="19">
          <cell r="S19">
            <v>2299.63</v>
          </cell>
          <cell r="U19">
            <v>2803.6000000000004</v>
          </cell>
          <cell r="W19">
            <v>2684.38</v>
          </cell>
        </row>
      </sheetData>
      <sheetData sheetId="2"/>
      <sheetData sheetId="3"/>
      <sheetData sheetId="4"/>
      <sheetData sheetId="5">
        <row r="6">
          <cell r="S6">
            <v>4370.67</v>
          </cell>
          <cell r="U6">
            <v>3827.46</v>
          </cell>
          <cell r="W6">
            <v>4170.8</v>
          </cell>
        </row>
        <row r="7">
          <cell r="S7">
            <v>186.07</v>
          </cell>
          <cell r="U7">
            <v>409.55</v>
          </cell>
          <cell r="W7">
            <v>454.64</v>
          </cell>
        </row>
        <row r="9">
          <cell r="S9">
            <v>2971.85</v>
          </cell>
          <cell r="U9">
            <v>2413.52</v>
          </cell>
          <cell r="W9">
            <v>2619.52</v>
          </cell>
        </row>
        <row r="10">
          <cell r="S10">
            <v>903.44</v>
          </cell>
          <cell r="U10">
            <v>733.70999999999992</v>
          </cell>
          <cell r="W10">
            <v>796.33</v>
          </cell>
        </row>
        <row r="11">
          <cell r="S11">
            <v>309.31</v>
          </cell>
          <cell r="U11">
            <v>270.68</v>
          </cell>
          <cell r="W11">
            <v>300.31</v>
          </cell>
        </row>
        <row r="15">
          <cell r="S15">
            <v>72.290000000000006</v>
          </cell>
          <cell r="U15">
            <v>63.25</v>
          </cell>
          <cell r="W15">
            <v>68.92</v>
          </cell>
        </row>
        <row r="19">
          <cell r="S19">
            <v>237.02</v>
          </cell>
          <cell r="U19">
            <v>207.43</v>
          </cell>
          <cell r="W19">
            <v>231.39</v>
          </cell>
        </row>
      </sheetData>
      <sheetData sheetId="6"/>
      <sheetData sheetId="7"/>
      <sheetData sheetId="8">
        <row r="6">
          <cell r="S6">
            <v>402.97</v>
          </cell>
          <cell r="U6">
            <v>3015.4300000000003</v>
          </cell>
          <cell r="W6">
            <v>2315.0699999999997</v>
          </cell>
        </row>
        <row r="7">
          <cell r="S7">
            <v>17.149999999999999</v>
          </cell>
          <cell r="U7">
            <v>322.65999999999997</v>
          </cell>
          <cell r="W7">
            <v>252.35999999999999</v>
          </cell>
        </row>
        <row r="9">
          <cell r="S9">
            <v>274</v>
          </cell>
          <cell r="U9">
            <v>1901.47</v>
          </cell>
          <cell r="W9">
            <v>1454</v>
          </cell>
        </row>
        <row r="10">
          <cell r="S10">
            <v>83.3</v>
          </cell>
          <cell r="U10">
            <v>578.04999999999995</v>
          </cell>
          <cell r="W10">
            <v>442.01</v>
          </cell>
        </row>
        <row r="11">
          <cell r="S11">
            <v>28.520000000000003</v>
          </cell>
          <cell r="U11">
            <v>213.25</v>
          </cell>
          <cell r="W11">
            <v>166.7</v>
          </cell>
        </row>
        <row r="15">
          <cell r="S15">
            <v>6.67</v>
          </cell>
          <cell r="U15">
            <v>49.83</v>
          </cell>
          <cell r="W15">
            <v>38.26</v>
          </cell>
        </row>
        <row r="19">
          <cell r="S19">
            <v>21.85</v>
          </cell>
          <cell r="U19">
            <v>163.42000000000002</v>
          </cell>
          <cell r="W19">
            <v>128.44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N10" sqref="N10"/>
    </sheetView>
  </sheetViews>
  <sheetFormatPr defaultRowHeight="15.75" x14ac:dyDescent="0.25"/>
  <cols>
    <col min="1" max="16384" width="9.140625" style="9"/>
  </cols>
  <sheetData>
    <row r="1" spans="1:7" x14ac:dyDescent="0.25">
      <c r="G1" s="9" t="s">
        <v>127</v>
      </c>
    </row>
    <row r="2" spans="1:7" x14ac:dyDescent="0.25">
      <c r="G2" s="9" t="s">
        <v>128</v>
      </c>
    </row>
    <row r="3" spans="1:7" x14ac:dyDescent="0.25">
      <c r="G3" s="9" t="s">
        <v>129</v>
      </c>
    </row>
    <row r="4" spans="1:7" x14ac:dyDescent="0.25">
      <c r="G4" s="9" t="s">
        <v>130</v>
      </c>
    </row>
    <row r="6" spans="1:7" x14ac:dyDescent="0.25">
      <c r="G6" s="9" t="s">
        <v>131</v>
      </c>
    </row>
    <row r="8" spans="1:7" x14ac:dyDescent="0.25">
      <c r="A8" s="9" t="s">
        <v>132</v>
      </c>
    </row>
    <row r="9" spans="1:7" x14ac:dyDescent="0.25">
      <c r="A9" s="9" t="s">
        <v>133</v>
      </c>
    </row>
    <row r="10" spans="1:7" x14ac:dyDescent="0.25">
      <c r="A10" s="9" t="s">
        <v>134</v>
      </c>
    </row>
    <row r="11" spans="1:7" x14ac:dyDescent="0.25">
      <c r="A11" s="9" t="s">
        <v>135</v>
      </c>
    </row>
    <row r="13" spans="1:7" x14ac:dyDescent="0.25">
      <c r="A13" s="9" t="s">
        <v>136</v>
      </c>
    </row>
    <row r="15" spans="1:7" x14ac:dyDescent="0.25">
      <c r="A15" s="9" t="s">
        <v>137</v>
      </c>
    </row>
    <row r="17" spans="1:1" x14ac:dyDescent="0.25">
      <c r="A17" s="9" t="s">
        <v>138</v>
      </c>
    </row>
    <row r="19" spans="1:1" x14ac:dyDescent="0.25">
      <c r="A19" s="9" t="s">
        <v>139</v>
      </c>
    </row>
    <row r="21" spans="1:1" x14ac:dyDescent="0.25">
      <c r="A21" s="9" t="s">
        <v>140</v>
      </c>
    </row>
    <row r="23" spans="1:1" x14ac:dyDescent="0.25">
      <c r="A23" s="9" t="s">
        <v>141</v>
      </c>
    </row>
    <row r="25" spans="1:1" x14ac:dyDescent="0.25">
      <c r="A25" s="9" t="s">
        <v>142</v>
      </c>
    </row>
    <row r="27" spans="1:1" x14ac:dyDescent="0.25">
      <c r="A27" s="9" t="s">
        <v>143</v>
      </c>
    </row>
    <row r="29" spans="1:1" x14ac:dyDescent="0.25">
      <c r="A29" s="9" t="s">
        <v>144</v>
      </c>
    </row>
    <row r="31" spans="1:1" x14ac:dyDescent="0.25">
      <c r="A31" s="9" t="s">
        <v>145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21C5-411C-4CAF-BF80-1D88592E1C45}">
  <sheetPr>
    <pageSetUpPr fitToPage="1"/>
  </sheetPr>
  <dimension ref="A1:FD38"/>
  <sheetViews>
    <sheetView workbookViewId="0"/>
  </sheetViews>
  <sheetFormatPr defaultColWidth="1.42578125" defaultRowHeight="15.75" x14ac:dyDescent="0.25"/>
  <cols>
    <col min="1" max="3" width="1.42578125" style="31"/>
    <col min="4" max="4" width="6.42578125" style="31" customWidth="1"/>
    <col min="5" max="44" width="1.42578125" style="31"/>
    <col min="45" max="45" width="7.42578125" style="31" customWidth="1"/>
    <col min="46" max="46" width="4.85546875" style="31" customWidth="1"/>
    <col min="47" max="62" width="1.42578125" style="31"/>
    <col min="63" max="64" width="1.42578125" style="31" customWidth="1"/>
    <col min="65" max="16384" width="1.42578125" style="31"/>
  </cols>
  <sheetData>
    <row r="1" spans="1:160" s="1" customFormat="1" ht="11.25" x14ac:dyDescent="0.2">
      <c r="BL1" s="1" t="s">
        <v>221</v>
      </c>
    </row>
    <row r="2" spans="1:160" s="1" customFormat="1" ht="11.25" x14ac:dyDescent="0.2">
      <c r="BL2" s="1" t="s">
        <v>44</v>
      </c>
    </row>
    <row r="3" spans="1:160" s="1" customFormat="1" ht="11.25" x14ac:dyDescent="0.2">
      <c r="BL3" s="1" t="s">
        <v>45</v>
      </c>
    </row>
    <row r="4" spans="1:160" s="1" customFormat="1" ht="11.25" x14ac:dyDescent="0.2">
      <c r="BL4" s="1" t="s">
        <v>46</v>
      </c>
    </row>
    <row r="5" spans="1:160" s="3" customFormat="1" ht="11.25" x14ac:dyDescent="0.2">
      <c r="BL5" s="1" t="s">
        <v>47</v>
      </c>
    </row>
    <row r="8" spans="1:160" s="5" customFormat="1" ht="18.75" x14ac:dyDescent="0.3">
      <c r="A8" s="198" t="s">
        <v>222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160" s="5" customFormat="1" ht="18.75" x14ac:dyDescent="0.3">
      <c r="A9" s="198" t="s">
        <v>223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160" s="5" customFormat="1" ht="18.75" x14ac:dyDescent="0.3"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 t="s">
        <v>48</v>
      </c>
      <c r="AN10" s="199" t="s">
        <v>224</v>
      </c>
      <c r="AO10" s="199"/>
      <c r="AP10" s="199"/>
      <c r="AQ10" s="199"/>
      <c r="AR10" s="199"/>
      <c r="AS10" s="199"/>
      <c r="AT10" s="6" t="s">
        <v>49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2" spans="1:160" ht="16.5" thickBot="1" x14ac:dyDescent="0.3"/>
    <row r="13" spans="1:160" ht="15.75" customHeight="1" x14ac:dyDescent="0.25">
      <c r="A13" s="200"/>
      <c r="B13" s="201"/>
      <c r="C13" s="201"/>
      <c r="D13" s="201" t="s">
        <v>56</v>
      </c>
      <c r="E13" s="201" t="s">
        <v>149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4" t="s">
        <v>225</v>
      </c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 t="s">
        <v>225</v>
      </c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 t="s">
        <v>225</v>
      </c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6"/>
    </row>
    <row r="14" spans="1:160" ht="15.75" customHeight="1" x14ac:dyDescent="0.2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7"/>
    </row>
    <row r="15" spans="1:160" ht="15.75" customHeight="1" x14ac:dyDescent="0.25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8">
        <v>2018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>
        <v>2017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>
        <v>2016</v>
      </c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9"/>
    </row>
    <row r="16" spans="1:160" ht="15.75" customHeight="1" x14ac:dyDescent="0.2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 t="s">
        <v>226</v>
      </c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 t="s">
        <v>227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 t="s">
        <v>228</v>
      </c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 t="s">
        <v>229</v>
      </c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 t="s">
        <v>226</v>
      </c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 t="s">
        <v>227</v>
      </c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 t="s">
        <v>228</v>
      </c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 t="s">
        <v>229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 t="s">
        <v>226</v>
      </c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 t="s">
        <v>227</v>
      </c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 t="s">
        <v>228</v>
      </c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 t="s">
        <v>229</v>
      </c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10"/>
    </row>
    <row r="17" spans="1:160" x14ac:dyDescent="0.25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10"/>
    </row>
    <row r="18" spans="1:160" ht="15.75" customHeight="1" x14ac:dyDescent="0.25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10"/>
    </row>
    <row r="19" spans="1:160" x14ac:dyDescent="0.25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11" t="s">
        <v>230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 t="s">
        <v>231</v>
      </c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 t="s">
        <v>232</v>
      </c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 t="s">
        <v>233</v>
      </c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 t="s">
        <v>230</v>
      </c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 t="s">
        <v>231</v>
      </c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 t="s">
        <v>232</v>
      </c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 t="s">
        <v>233</v>
      </c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 t="s">
        <v>230</v>
      </c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 t="s">
        <v>231</v>
      </c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 t="s">
        <v>232</v>
      </c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 t="s">
        <v>233</v>
      </c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2"/>
    </row>
    <row r="20" spans="1:160" x14ac:dyDescent="0.25">
      <c r="A20" s="213">
        <v>1</v>
      </c>
      <c r="B20" s="214"/>
      <c r="C20" s="214"/>
      <c r="D20" s="38">
        <v>2</v>
      </c>
      <c r="E20" s="214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>
        <v>4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>
        <v>5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>
        <v>6</v>
      </c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>
        <v>7</v>
      </c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>
        <v>8</v>
      </c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>
        <v>9</v>
      </c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>
        <v>10</v>
      </c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>
        <v>11</v>
      </c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>
        <v>12</v>
      </c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>
        <v>13</v>
      </c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>
        <v>14</v>
      </c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>
        <v>15</v>
      </c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20"/>
    </row>
    <row r="21" spans="1:160" x14ac:dyDescent="0.25">
      <c r="A21" s="221" t="s">
        <v>234</v>
      </c>
      <c r="B21" s="222"/>
      <c r="C21" s="222"/>
      <c r="D21" s="223" t="s">
        <v>6</v>
      </c>
      <c r="E21" s="224" t="s">
        <v>235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18">
        <f>'[6]15 кВт'!$L$32</f>
        <v>11427400.000000002</v>
      </c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>
        <f>'[6]15 кВт'!$M$32</f>
        <v>1368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>
        <f>'[6]15 кВт'!$N$32</f>
        <v>15159.4822</v>
      </c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>
        <f>'[6]15 кВт'!$O$32</f>
        <v>8353.3625730994172</v>
      </c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5">
        <f>'[6]15 кВт'!$H$32</f>
        <v>12177610</v>
      </c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5">
        <f>'[6]15 кВт'!$I$32</f>
        <v>1412</v>
      </c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5">
        <f>'[6]15 кВт'!$J$32</f>
        <v>14728.057000000001</v>
      </c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7">
        <f>'[6]15 кВт'!$K$32</f>
        <v>8624.3696883852699</v>
      </c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8">
        <f>'[6]15 кВт'!$D$32</f>
        <v>11390090.000000002</v>
      </c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>
        <f>'[6]15 кВт'!$E$32</f>
        <v>1868</v>
      </c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>
        <f>'[6]15 кВт'!$F$32</f>
        <v>15460.356399999999</v>
      </c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>
        <f>'[6]15 кВт'!$G$32</f>
        <v>6097.4785867237697</v>
      </c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9"/>
    </row>
    <row r="22" spans="1:160" x14ac:dyDescent="0.25">
      <c r="A22" s="221"/>
      <c r="B22" s="222"/>
      <c r="C22" s="222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9"/>
    </row>
    <row r="23" spans="1:160" x14ac:dyDescent="0.25">
      <c r="A23" s="221"/>
      <c r="B23" s="222"/>
      <c r="C23" s="222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9"/>
    </row>
    <row r="24" spans="1:160" x14ac:dyDescent="0.25">
      <c r="A24" s="221"/>
      <c r="B24" s="222"/>
      <c r="C24" s="222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9"/>
    </row>
    <row r="25" spans="1:160" x14ac:dyDescent="0.25">
      <c r="A25" s="221"/>
      <c r="B25" s="222"/>
      <c r="C25" s="222"/>
      <c r="D25" s="223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9"/>
    </row>
    <row r="26" spans="1:160" x14ac:dyDescent="0.25">
      <c r="A26" s="221"/>
      <c r="B26" s="222"/>
      <c r="C26" s="222"/>
      <c r="D26" s="223" t="s">
        <v>7</v>
      </c>
      <c r="E26" s="224" t="s">
        <v>236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18">
        <f>'[6]15 кВт'!$L$33</f>
        <v>30977489.999999996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>
        <f>'[6]15 кВт'!$M$33</f>
        <v>1368</v>
      </c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>
        <f>'[6]15 кВт'!$N$33</f>
        <v>15159.4822</v>
      </c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>
        <f>'[6]15 кВт'!$O$33</f>
        <v>22644.364035087718</v>
      </c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5">
        <f>'[6]15 кВт'!$H$33</f>
        <v>39553940</v>
      </c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5">
        <f>'[6]15 кВт'!$I$33</f>
        <v>1412</v>
      </c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5">
        <f>'[6]15 кВт'!$J$33</f>
        <v>14728.057000000001</v>
      </c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7">
        <f>'[6]15 кВт'!$K$33</f>
        <v>28012.705382436259</v>
      </c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8">
        <f>'[6]15 кВт'!$D$33</f>
        <v>36996030</v>
      </c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>
        <f>'[6]15 кВт'!$E$33</f>
        <v>1868</v>
      </c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>
        <f>'[6]15 кВт'!$F$33</f>
        <v>15460.356399999999</v>
      </c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>
        <f>'[6]15 кВт'!$G$33</f>
        <v>19805.155246252678</v>
      </c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9"/>
    </row>
    <row r="27" spans="1:160" x14ac:dyDescent="0.25">
      <c r="A27" s="221"/>
      <c r="B27" s="222"/>
      <c r="C27" s="222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9"/>
    </row>
    <row r="28" spans="1:160" x14ac:dyDescent="0.25">
      <c r="A28" s="221"/>
      <c r="B28" s="222"/>
      <c r="C28" s="222"/>
      <c r="D28" s="223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9"/>
    </row>
    <row r="29" spans="1:160" x14ac:dyDescent="0.25">
      <c r="A29" s="221"/>
      <c r="B29" s="222"/>
      <c r="C29" s="222"/>
      <c r="D29" s="223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9"/>
    </row>
    <row r="30" spans="1:160" x14ac:dyDescent="0.25">
      <c r="A30" s="221" t="s">
        <v>237</v>
      </c>
      <c r="B30" s="222"/>
      <c r="C30" s="222"/>
      <c r="D30" s="223" t="s">
        <v>6</v>
      </c>
      <c r="E30" s="224" t="s">
        <v>235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18">
        <f>'[6]15 кВт'!$L$32</f>
        <v>11427400.000000002</v>
      </c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>
        <f>'[6]15 кВт'!$M$32</f>
        <v>1368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>
        <f>'[6]15 кВт'!$N$32</f>
        <v>15159.4822</v>
      </c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>
        <f>'[6]15 кВт'!$O$32</f>
        <v>8353.3625730994172</v>
      </c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5">
        <f>'[6]15 кВт'!$H$32</f>
        <v>12177610</v>
      </c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5">
        <f>'[6]15 кВт'!$I$32</f>
        <v>1412</v>
      </c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5">
        <f>'[6]15 кВт'!$J$32</f>
        <v>14728.057000000001</v>
      </c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>
        <f>'[6]15 кВт'!$K$32</f>
        <v>8624.3696883852699</v>
      </c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8">
        <f>'[6]15 кВт'!$D$32</f>
        <v>11390090.000000002</v>
      </c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>
        <f>'[6]15 кВт'!$E$32</f>
        <v>1868</v>
      </c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>
        <f>'[6]15 кВт'!$F$32</f>
        <v>15460.356399999999</v>
      </c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>
        <f>'[6]15 кВт'!$G$32</f>
        <v>6097.4785867237697</v>
      </c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9"/>
    </row>
    <row r="31" spans="1:160" x14ac:dyDescent="0.25">
      <c r="A31" s="221"/>
      <c r="B31" s="222"/>
      <c r="C31" s="222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9"/>
    </row>
    <row r="32" spans="1:160" x14ac:dyDescent="0.25">
      <c r="A32" s="221"/>
      <c r="B32" s="222"/>
      <c r="C32" s="222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9"/>
    </row>
    <row r="33" spans="1:160" x14ac:dyDescent="0.25">
      <c r="A33" s="221"/>
      <c r="B33" s="222"/>
      <c r="C33" s="222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9"/>
    </row>
    <row r="34" spans="1:160" x14ac:dyDescent="0.25">
      <c r="A34" s="221"/>
      <c r="B34" s="222"/>
      <c r="C34" s="222"/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9"/>
    </row>
    <row r="35" spans="1:160" x14ac:dyDescent="0.25">
      <c r="A35" s="221"/>
      <c r="B35" s="222"/>
      <c r="C35" s="222"/>
      <c r="D35" s="223" t="s">
        <v>7</v>
      </c>
      <c r="E35" s="224" t="s">
        <v>236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18">
        <f>'[6]15 кВт'!$L$33</f>
        <v>30977489.999999996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>
        <f>'[6]15 кВт'!$M$33</f>
        <v>1368</v>
      </c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>
        <f>'[6]15 кВт'!$N$33</f>
        <v>15159.4822</v>
      </c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>
        <f>'[6]15 кВт'!$O$33</f>
        <v>22644.364035087718</v>
      </c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5">
        <f>'[6]15 кВт'!$H$33</f>
        <v>39553940</v>
      </c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5">
        <f>'[6]15 кВт'!$I$33</f>
        <v>1412</v>
      </c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5">
        <f>'[6]15 кВт'!$J$33</f>
        <v>14728.057000000001</v>
      </c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7">
        <f>'[6]15 кВт'!$K$33</f>
        <v>28012.705382436259</v>
      </c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8">
        <f>'[6]15 кВт'!$D$33</f>
        <v>36996030</v>
      </c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>
        <f>'[6]15 кВт'!$E$33</f>
        <v>1868</v>
      </c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>
        <f>'[6]15 кВт'!$F$33</f>
        <v>15460.356399999999</v>
      </c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>
        <f>'[6]15 кВт'!$G$33</f>
        <v>19805.155246252678</v>
      </c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9"/>
    </row>
    <row r="36" spans="1:160" x14ac:dyDescent="0.25">
      <c r="A36" s="221"/>
      <c r="B36" s="222"/>
      <c r="C36" s="222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9"/>
    </row>
    <row r="37" spans="1:160" x14ac:dyDescent="0.25">
      <c r="A37" s="221"/>
      <c r="B37" s="222"/>
      <c r="C37" s="222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9"/>
    </row>
    <row r="38" spans="1:160" ht="16.5" thickBot="1" x14ac:dyDescent="0.3">
      <c r="A38" s="225"/>
      <c r="B38" s="226"/>
      <c r="C38" s="226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9"/>
    </row>
  </sheetData>
  <mergeCells count="108">
    <mergeCell ref="D35:D38"/>
    <mergeCell ref="E35:P38"/>
    <mergeCell ref="Q35:AB38"/>
    <mergeCell ref="AC35:AN38"/>
    <mergeCell ref="AO35:AZ38"/>
    <mergeCell ref="BA35:BL38"/>
    <mergeCell ref="BM35:BX38"/>
    <mergeCell ref="BY35:CJ38"/>
    <mergeCell ref="CK35:CV38"/>
    <mergeCell ref="Q26:AB29"/>
    <mergeCell ref="AC26:AN29"/>
    <mergeCell ref="AO26:AZ29"/>
    <mergeCell ref="BA26:BL29"/>
    <mergeCell ref="CW35:DH38"/>
    <mergeCell ref="DI35:DT38"/>
    <mergeCell ref="DU35:EF38"/>
    <mergeCell ref="EG35:ER38"/>
    <mergeCell ref="ES35:FD38"/>
    <mergeCell ref="ES30:FD34"/>
    <mergeCell ref="BY30:CJ34"/>
    <mergeCell ref="CK30:CV34"/>
    <mergeCell ref="CW30:DH34"/>
    <mergeCell ref="DI30:DT34"/>
    <mergeCell ref="DU30:EF34"/>
    <mergeCell ref="EG30:ER34"/>
    <mergeCell ref="BY20:CJ20"/>
    <mergeCell ref="CK20:CV20"/>
    <mergeCell ref="CW20:DH20"/>
    <mergeCell ref="DI20:DT20"/>
    <mergeCell ref="DU20:EF20"/>
    <mergeCell ref="EG20:ER20"/>
    <mergeCell ref="EG26:ER29"/>
    <mergeCell ref="ES26:FD29"/>
    <mergeCell ref="A30:C38"/>
    <mergeCell ref="D30:D34"/>
    <mergeCell ref="E30:P34"/>
    <mergeCell ref="Q30:AB34"/>
    <mergeCell ref="AC30:AN34"/>
    <mergeCell ref="AO30:AZ34"/>
    <mergeCell ref="BA30:BL34"/>
    <mergeCell ref="BM30:BX34"/>
    <mergeCell ref="BM26:BX29"/>
    <mergeCell ref="BY26:CJ29"/>
    <mergeCell ref="CK26:CV29"/>
    <mergeCell ref="CW26:DH29"/>
    <mergeCell ref="DI26:DT29"/>
    <mergeCell ref="DU26:EF29"/>
    <mergeCell ref="D26:D29"/>
    <mergeCell ref="E26:P29"/>
    <mergeCell ref="ES19:FD19"/>
    <mergeCell ref="A20:C20"/>
    <mergeCell ref="E20:P20"/>
    <mergeCell ref="Q20:AB20"/>
    <mergeCell ref="AC20:AN20"/>
    <mergeCell ref="AO20:AZ20"/>
    <mergeCell ref="BA20:BL20"/>
    <mergeCell ref="BM20:BX20"/>
    <mergeCell ref="CK21:CV25"/>
    <mergeCell ref="CW21:DH25"/>
    <mergeCell ref="DI21:DT25"/>
    <mergeCell ref="DU21:EF25"/>
    <mergeCell ref="EG21:ER25"/>
    <mergeCell ref="ES21:FD25"/>
    <mergeCell ref="ES20:FD20"/>
    <mergeCell ref="A21:C29"/>
    <mergeCell ref="D21:D25"/>
    <mergeCell ref="E21:P25"/>
    <mergeCell ref="Q21:AB25"/>
    <mergeCell ref="AC21:AN25"/>
    <mergeCell ref="AO21:AZ25"/>
    <mergeCell ref="BA21:BL25"/>
    <mergeCell ref="BM21:BX25"/>
    <mergeCell ref="BY21:CJ25"/>
    <mergeCell ref="CK19:CV19"/>
    <mergeCell ref="CW19:DH19"/>
    <mergeCell ref="DI19:DT19"/>
    <mergeCell ref="BY16:CJ18"/>
    <mergeCell ref="CK16:CV18"/>
    <mergeCell ref="CW16:DH18"/>
    <mergeCell ref="DI16:DT18"/>
    <mergeCell ref="DU16:EF18"/>
    <mergeCell ref="EG16:ER18"/>
    <mergeCell ref="DU19:EF19"/>
    <mergeCell ref="EG19:ER19"/>
    <mergeCell ref="A8:BL8"/>
    <mergeCell ref="A9:BL9"/>
    <mergeCell ref="AN10:AS10"/>
    <mergeCell ref="A13:C19"/>
    <mergeCell ref="D13:D19"/>
    <mergeCell ref="E13:P19"/>
    <mergeCell ref="Q13:BL14"/>
    <mergeCell ref="BM13:DH14"/>
    <mergeCell ref="DI13:FD14"/>
    <mergeCell ref="Q15:BL15"/>
    <mergeCell ref="BM15:DH15"/>
    <mergeCell ref="DI15:FD15"/>
    <mergeCell ref="Q16:AB18"/>
    <mergeCell ref="AC16:AN18"/>
    <mergeCell ref="AO16:AZ18"/>
    <mergeCell ref="BA16:BL18"/>
    <mergeCell ref="BM16:BX18"/>
    <mergeCell ref="ES16:FD18"/>
    <mergeCell ref="Q19:AB19"/>
    <mergeCell ref="AC19:AN19"/>
    <mergeCell ref="AO19:AZ19"/>
    <mergeCell ref="BA19:BL19"/>
    <mergeCell ref="BM19:BX19"/>
    <mergeCell ref="BY19:CJ19"/>
  </mergeCells>
  <pageMargins left="0.51181102362204722" right="0.11811023622047245" top="0.74803149606299213" bottom="0.35433070866141736" header="0.31496062992125984" footer="0.31496062992125984"/>
  <pageSetup paperSize="9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9D8A-C920-45FF-94CF-198A6E18F278}">
  <sheetPr>
    <pageSetUpPr fitToPage="1"/>
  </sheetPr>
  <dimension ref="A1:FD38"/>
  <sheetViews>
    <sheetView topLeftCell="A12" workbookViewId="0">
      <selection sqref="A1:FD38"/>
    </sheetView>
  </sheetViews>
  <sheetFormatPr defaultColWidth="1.42578125" defaultRowHeight="15.75" x14ac:dyDescent="0.25"/>
  <cols>
    <col min="1" max="3" width="1.42578125" style="31"/>
    <col min="4" max="4" width="6.42578125" style="31" customWidth="1"/>
    <col min="5" max="44" width="1.42578125" style="31"/>
    <col min="45" max="45" width="7.42578125" style="31" customWidth="1"/>
    <col min="46" max="46" width="4.85546875" style="31" customWidth="1"/>
    <col min="47" max="62" width="1.42578125" style="31"/>
    <col min="63" max="64" width="1.42578125" style="31" customWidth="1"/>
    <col min="65" max="16384" width="1.42578125" style="31"/>
  </cols>
  <sheetData>
    <row r="1" spans="1:160" s="1" customFormat="1" ht="11.25" x14ac:dyDescent="0.2">
      <c r="BL1" s="1" t="s">
        <v>221</v>
      </c>
    </row>
    <row r="2" spans="1:160" s="1" customFormat="1" ht="11.25" x14ac:dyDescent="0.2">
      <c r="BL2" s="1" t="s">
        <v>44</v>
      </c>
    </row>
    <row r="3" spans="1:160" s="1" customFormat="1" ht="11.25" x14ac:dyDescent="0.2">
      <c r="BL3" s="1" t="s">
        <v>45</v>
      </c>
    </row>
    <row r="4" spans="1:160" s="1" customFormat="1" ht="11.25" x14ac:dyDescent="0.2">
      <c r="BL4" s="1" t="s">
        <v>46</v>
      </c>
    </row>
    <row r="5" spans="1:160" s="3" customFormat="1" ht="11.25" x14ac:dyDescent="0.2">
      <c r="BL5" s="1" t="s">
        <v>47</v>
      </c>
    </row>
    <row r="8" spans="1:160" s="5" customFormat="1" ht="18.75" x14ac:dyDescent="0.3">
      <c r="A8" s="198" t="s">
        <v>222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160" s="5" customFormat="1" ht="18.75" x14ac:dyDescent="0.3">
      <c r="A9" s="198" t="s">
        <v>223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160" s="5" customFormat="1" ht="18.75" x14ac:dyDescent="0.3"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 t="s">
        <v>48</v>
      </c>
      <c r="AN10" s="199" t="s">
        <v>224</v>
      </c>
      <c r="AO10" s="199"/>
      <c r="AP10" s="199"/>
      <c r="AQ10" s="199"/>
      <c r="AR10" s="199"/>
      <c r="AS10" s="199"/>
      <c r="AT10" s="6" t="s">
        <v>49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2" spans="1:160" ht="16.5" thickBot="1" x14ac:dyDescent="0.3"/>
    <row r="13" spans="1:160" ht="15.75" customHeight="1" x14ac:dyDescent="0.25">
      <c r="A13" s="200"/>
      <c r="B13" s="201"/>
      <c r="C13" s="201"/>
      <c r="D13" s="201" t="s">
        <v>56</v>
      </c>
      <c r="E13" s="201" t="s">
        <v>149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4" t="s">
        <v>238</v>
      </c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 t="s">
        <v>238</v>
      </c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 t="s">
        <v>238</v>
      </c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</row>
    <row r="14" spans="1:160" ht="15.75" customHeight="1" x14ac:dyDescent="0.2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</row>
    <row r="15" spans="1:160" ht="15.75" customHeight="1" x14ac:dyDescent="0.25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8">
        <v>2018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>
        <v>2017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>
        <v>2016</v>
      </c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9"/>
    </row>
    <row r="16" spans="1:160" ht="15.75" customHeight="1" x14ac:dyDescent="0.2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 t="s">
        <v>226</v>
      </c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 t="s">
        <v>227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 t="s">
        <v>228</v>
      </c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 t="s">
        <v>229</v>
      </c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 t="s">
        <v>226</v>
      </c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 t="s">
        <v>227</v>
      </c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 t="s">
        <v>228</v>
      </c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 t="s">
        <v>229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 t="s">
        <v>226</v>
      </c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 t="s">
        <v>227</v>
      </c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 t="s">
        <v>228</v>
      </c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 t="s">
        <v>229</v>
      </c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10"/>
    </row>
    <row r="17" spans="1:160" x14ac:dyDescent="0.25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10"/>
    </row>
    <row r="18" spans="1:160" ht="15.75" customHeight="1" x14ac:dyDescent="0.25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10"/>
    </row>
    <row r="19" spans="1:160" x14ac:dyDescent="0.25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11" t="s">
        <v>230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 t="s">
        <v>231</v>
      </c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 t="s">
        <v>232</v>
      </c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 t="s">
        <v>233</v>
      </c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 t="s">
        <v>230</v>
      </c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 t="s">
        <v>231</v>
      </c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 t="s">
        <v>232</v>
      </c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 t="s">
        <v>233</v>
      </c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 t="s">
        <v>230</v>
      </c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 t="s">
        <v>231</v>
      </c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 t="s">
        <v>232</v>
      </c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 t="s">
        <v>233</v>
      </c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2"/>
    </row>
    <row r="20" spans="1:160" x14ac:dyDescent="0.25">
      <c r="A20" s="213">
        <v>1</v>
      </c>
      <c r="B20" s="214"/>
      <c r="C20" s="214"/>
      <c r="D20" s="38">
        <v>2</v>
      </c>
      <c r="E20" s="214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>
        <v>4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>
        <v>5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>
        <v>6</v>
      </c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>
        <v>7</v>
      </c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>
        <v>8</v>
      </c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>
        <v>9</v>
      </c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>
        <v>10</v>
      </c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>
        <v>11</v>
      </c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>
        <v>12</v>
      </c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>
        <v>13</v>
      </c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>
        <v>14</v>
      </c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>
        <v>15</v>
      </c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20"/>
    </row>
    <row r="21" spans="1:160" x14ac:dyDescent="0.25">
      <c r="A21" s="221" t="s">
        <v>234</v>
      </c>
      <c r="B21" s="222"/>
      <c r="C21" s="222"/>
      <c r="D21" s="223" t="s">
        <v>6</v>
      </c>
      <c r="E21" s="224" t="s">
        <v>235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18">
        <f>'[6]до 150 кВт'!$L$32</f>
        <v>1177820</v>
      </c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>
        <f>'[6]до 150 кВт'!$M$32</f>
        <v>141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>
        <f>'[6]до 150 кВт'!$N$32</f>
        <v>6286.12</v>
      </c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>
        <f>'[6]до 150 кВт'!$O$32</f>
        <v>8353.3333333333339</v>
      </c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5">
        <f>'[6]до 150 кВт'!$H$32</f>
        <v>686189.99999999988</v>
      </c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5">
        <f>'[6]до 150 кВт'!$I$32</f>
        <v>144</v>
      </c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8">
        <f>'[6]до 150 кВт'!$N$32</f>
        <v>6286.12</v>
      </c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>
        <f>'[6]до 150 кВт'!$K$32</f>
        <v>4765.2083333333321</v>
      </c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>
        <f>'[6]до 150 кВт'!$D$32</f>
        <v>739060.00000000012</v>
      </c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>
        <f>'[6]до 150 кВт'!$E$32</f>
        <v>134</v>
      </c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>
        <f>'[6]до 150 кВт'!$F$32</f>
        <v>6438.92</v>
      </c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>
        <f>'[6]до 150 кВт'!$G$32</f>
        <v>5515.3731343283589</v>
      </c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9"/>
    </row>
    <row r="22" spans="1:160" x14ac:dyDescent="0.25">
      <c r="A22" s="221"/>
      <c r="B22" s="222"/>
      <c r="C22" s="222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9"/>
    </row>
    <row r="23" spans="1:160" x14ac:dyDescent="0.25">
      <c r="A23" s="221"/>
      <c r="B23" s="222"/>
      <c r="C23" s="222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9"/>
    </row>
    <row r="24" spans="1:160" x14ac:dyDescent="0.25">
      <c r="A24" s="221"/>
      <c r="B24" s="222"/>
      <c r="C24" s="222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9"/>
    </row>
    <row r="25" spans="1:160" x14ac:dyDescent="0.25">
      <c r="A25" s="221"/>
      <c r="B25" s="222"/>
      <c r="C25" s="222"/>
      <c r="D25" s="223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9"/>
    </row>
    <row r="26" spans="1:160" x14ac:dyDescent="0.25">
      <c r="A26" s="221"/>
      <c r="B26" s="222"/>
      <c r="C26" s="222"/>
      <c r="D26" s="223" t="s">
        <v>7</v>
      </c>
      <c r="E26" s="224" t="s">
        <v>236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18">
        <f>'[6]до 150 кВт'!$L$33</f>
        <v>3192850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>
        <f>'[6]до 150 кВт'!$M$33</f>
        <v>141</v>
      </c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>
        <f>'[6]15 кВт'!$N$33</f>
        <v>15159.4822</v>
      </c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>
        <f>'[6]до 150 кВт'!$O$33</f>
        <v>22644.326241134753</v>
      </c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5">
        <f>'[6]до 150 кВт'!$H$33</f>
        <v>3141270</v>
      </c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5">
        <f>'[6]до 150 кВт'!$M$33</f>
        <v>141</v>
      </c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8">
        <f>'[6]до 150 кВт'!$N$33</f>
        <v>6286.12</v>
      </c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>
        <f>'[6]до 150 кВт'!$K$33</f>
        <v>21814.375</v>
      </c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>
        <f>'[6]до 150 кВт'!$D$33</f>
        <v>3431740.0000000005</v>
      </c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>
        <f>'[6]до 150 кВт'!$E$33</f>
        <v>134</v>
      </c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>
        <f>'[6]до 150 кВт'!$F$33</f>
        <v>6438.92</v>
      </c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>
        <f>'[6]до 150 кВт'!$G$33</f>
        <v>25610.000000000004</v>
      </c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9"/>
    </row>
    <row r="27" spans="1:160" x14ac:dyDescent="0.25">
      <c r="A27" s="221"/>
      <c r="B27" s="222"/>
      <c r="C27" s="222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9"/>
    </row>
    <row r="28" spans="1:160" x14ac:dyDescent="0.25">
      <c r="A28" s="221"/>
      <c r="B28" s="222"/>
      <c r="C28" s="222"/>
      <c r="D28" s="223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9"/>
    </row>
    <row r="29" spans="1:160" x14ac:dyDescent="0.25">
      <c r="A29" s="221"/>
      <c r="B29" s="222"/>
      <c r="C29" s="222"/>
      <c r="D29" s="223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9"/>
    </row>
    <row r="30" spans="1:160" x14ac:dyDescent="0.25">
      <c r="A30" s="221" t="s">
        <v>237</v>
      </c>
      <c r="B30" s="222"/>
      <c r="C30" s="222"/>
      <c r="D30" s="223" t="s">
        <v>6</v>
      </c>
      <c r="E30" s="224" t="s">
        <v>235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18">
        <f>'[6]до 150 кВт'!$L$32</f>
        <v>1177820</v>
      </c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>
        <f>'[6]до 150 кВт'!$M$32</f>
        <v>141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>
        <f>'[6]до 150 кВт'!$N$32</f>
        <v>6286.12</v>
      </c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>
        <f>'[6]до 150 кВт'!$O$32</f>
        <v>8353.3333333333339</v>
      </c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5">
        <f>'[6]до 150 кВт'!$H$32</f>
        <v>686189.99999999988</v>
      </c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5">
        <f>'[6]до 150 кВт'!$I$32</f>
        <v>144</v>
      </c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8">
        <f>'[6]до 150 кВт'!$N$32</f>
        <v>6286.12</v>
      </c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>
        <f>'[6]до 150 кВт'!$K$32</f>
        <v>4765.2083333333321</v>
      </c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>
        <f>'[6]до 150 кВт'!$D$32</f>
        <v>739060.00000000012</v>
      </c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>
        <f>'[6]до 150 кВт'!$E$32</f>
        <v>134</v>
      </c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>
        <f>'[6]до 150 кВт'!$F$32</f>
        <v>6438.92</v>
      </c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>
        <f>'[6]до 150 кВт'!$G$32</f>
        <v>5515.3731343283589</v>
      </c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9"/>
    </row>
    <row r="31" spans="1:160" x14ac:dyDescent="0.25">
      <c r="A31" s="221"/>
      <c r="B31" s="222"/>
      <c r="C31" s="222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9"/>
    </row>
    <row r="32" spans="1:160" x14ac:dyDescent="0.25">
      <c r="A32" s="221"/>
      <c r="B32" s="222"/>
      <c r="C32" s="222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9"/>
    </row>
    <row r="33" spans="1:160" x14ac:dyDescent="0.25">
      <c r="A33" s="221"/>
      <c r="B33" s="222"/>
      <c r="C33" s="222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9"/>
    </row>
    <row r="34" spans="1:160" x14ac:dyDescent="0.25">
      <c r="A34" s="221"/>
      <c r="B34" s="222"/>
      <c r="C34" s="222"/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9"/>
    </row>
    <row r="35" spans="1:160" x14ac:dyDescent="0.25">
      <c r="A35" s="221"/>
      <c r="B35" s="222"/>
      <c r="C35" s="222"/>
      <c r="D35" s="223" t="s">
        <v>7</v>
      </c>
      <c r="E35" s="224" t="s">
        <v>236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18">
        <f>'[6]до 150 кВт'!$L$33</f>
        <v>3192850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>
        <f>'[6]до 150 кВт'!$M$33</f>
        <v>141</v>
      </c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>
        <f>'[6]15 кВт'!$N$33</f>
        <v>15159.4822</v>
      </c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>
        <f>'[6]до 150 кВт'!$O$33</f>
        <v>22644.326241134753</v>
      </c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5">
        <f>'[6]до 150 кВт'!$H$33</f>
        <v>3141270</v>
      </c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5">
        <f>'[6]до 150 кВт'!$M$33</f>
        <v>141</v>
      </c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8">
        <f>'[6]до 150 кВт'!$N$33</f>
        <v>6286.12</v>
      </c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>
        <f>'[6]до 150 кВт'!$K$33</f>
        <v>21814.375</v>
      </c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>
        <f>'[6]до 150 кВт'!$D$33</f>
        <v>3431740.0000000005</v>
      </c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>
        <f>'[6]до 150 кВт'!$E$33</f>
        <v>134</v>
      </c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>
        <f>'[6]до 150 кВт'!$F$33</f>
        <v>6438.92</v>
      </c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>
        <f>'[6]до 150 кВт'!$G$33</f>
        <v>25610.000000000004</v>
      </c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9"/>
    </row>
    <row r="36" spans="1:160" x14ac:dyDescent="0.25">
      <c r="A36" s="221"/>
      <c r="B36" s="222"/>
      <c r="C36" s="222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9"/>
    </row>
    <row r="37" spans="1:160" x14ac:dyDescent="0.25">
      <c r="A37" s="221"/>
      <c r="B37" s="222"/>
      <c r="C37" s="222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9"/>
    </row>
    <row r="38" spans="1:160" ht="16.5" thickBot="1" x14ac:dyDescent="0.3">
      <c r="A38" s="225"/>
      <c r="B38" s="226"/>
      <c r="C38" s="226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9"/>
    </row>
  </sheetData>
  <mergeCells count="108">
    <mergeCell ref="D35:D38"/>
    <mergeCell ref="E35:P38"/>
    <mergeCell ref="Q35:AB38"/>
    <mergeCell ref="AC35:AN38"/>
    <mergeCell ref="AO35:AZ38"/>
    <mergeCell ref="BA35:BL38"/>
    <mergeCell ref="BM35:BX38"/>
    <mergeCell ref="BY35:CJ38"/>
    <mergeCell ref="CK35:CV38"/>
    <mergeCell ref="Q26:AB29"/>
    <mergeCell ref="AC26:AN29"/>
    <mergeCell ref="AO26:AZ29"/>
    <mergeCell ref="BA26:BL29"/>
    <mergeCell ref="CW35:DH38"/>
    <mergeCell ref="DI35:DT38"/>
    <mergeCell ref="DU35:EF38"/>
    <mergeCell ref="EG35:ER38"/>
    <mergeCell ref="ES35:FD38"/>
    <mergeCell ref="ES30:FD34"/>
    <mergeCell ref="BY30:CJ34"/>
    <mergeCell ref="CK30:CV34"/>
    <mergeCell ref="CW30:DH34"/>
    <mergeCell ref="DI30:DT34"/>
    <mergeCell ref="DU30:EF34"/>
    <mergeCell ref="EG30:ER34"/>
    <mergeCell ref="BY20:CJ20"/>
    <mergeCell ref="CK20:CV20"/>
    <mergeCell ref="CW20:DH20"/>
    <mergeCell ref="DI20:DT20"/>
    <mergeCell ref="DU20:EF20"/>
    <mergeCell ref="EG20:ER20"/>
    <mergeCell ref="EG26:ER29"/>
    <mergeCell ref="ES26:FD29"/>
    <mergeCell ref="A30:C38"/>
    <mergeCell ref="D30:D34"/>
    <mergeCell ref="E30:P34"/>
    <mergeCell ref="Q30:AB34"/>
    <mergeCell ref="AC30:AN34"/>
    <mergeCell ref="AO30:AZ34"/>
    <mergeCell ref="BA30:BL34"/>
    <mergeCell ref="BM30:BX34"/>
    <mergeCell ref="BM26:BX29"/>
    <mergeCell ref="BY26:CJ29"/>
    <mergeCell ref="CK26:CV29"/>
    <mergeCell ref="CW26:DH29"/>
    <mergeCell ref="DI26:DT29"/>
    <mergeCell ref="DU26:EF29"/>
    <mergeCell ref="D26:D29"/>
    <mergeCell ref="E26:P29"/>
    <mergeCell ref="ES19:FD19"/>
    <mergeCell ref="A20:C20"/>
    <mergeCell ref="E20:P20"/>
    <mergeCell ref="Q20:AB20"/>
    <mergeCell ref="AC20:AN20"/>
    <mergeCell ref="AO20:AZ20"/>
    <mergeCell ref="BA20:BL20"/>
    <mergeCell ref="BM20:BX20"/>
    <mergeCell ref="CK21:CV25"/>
    <mergeCell ref="CW21:DH25"/>
    <mergeCell ref="DI21:DT25"/>
    <mergeCell ref="DU21:EF25"/>
    <mergeCell ref="EG21:ER25"/>
    <mergeCell ref="ES21:FD25"/>
    <mergeCell ref="ES20:FD20"/>
    <mergeCell ref="A21:C29"/>
    <mergeCell ref="D21:D25"/>
    <mergeCell ref="E21:P25"/>
    <mergeCell ref="Q21:AB25"/>
    <mergeCell ref="AC21:AN25"/>
    <mergeCell ref="AO21:AZ25"/>
    <mergeCell ref="BA21:BL25"/>
    <mergeCell ref="BM21:BX25"/>
    <mergeCell ref="BY21:CJ25"/>
    <mergeCell ref="CK19:CV19"/>
    <mergeCell ref="CW19:DH19"/>
    <mergeCell ref="DI19:DT19"/>
    <mergeCell ref="BY16:CJ18"/>
    <mergeCell ref="CK16:CV18"/>
    <mergeCell ref="CW16:DH18"/>
    <mergeCell ref="DI16:DT18"/>
    <mergeCell ref="DU16:EF18"/>
    <mergeCell ref="EG16:ER18"/>
    <mergeCell ref="DU19:EF19"/>
    <mergeCell ref="EG19:ER19"/>
    <mergeCell ref="A8:BL8"/>
    <mergeCell ref="A9:BL9"/>
    <mergeCell ref="AN10:AS10"/>
    <mergeCell ref="A13:C19"/>
    <mergeCell ref="D13:D19"/>
    <mergeCell ref="E13:P19"/>
    <mergeCell ref="Q13:BL14"/>
    <mergeCell ref="BM13:DH14"/>
    <mergeCell ref="DI13:FD14"/>
    <mergeCell ref="Q15:BL15"/>
    <mergeCell ref="BM15:DH15"/>
    <mergeCell ref="DI15:FD15"/>
    <mergeCell ref="Q16:AB18"/>
    <mergeCell ref="AC16:AN18"/>
    <mergeCell ref="AO16:AZ18"/>
    <mergeCell ref="BA16:BL18"/>
    <mergeCell ref="BM16:BX18"/>
    <mergeCell ref="ES16:FD18"/>
    <mergeCell ref="Q19:AB19"/>
    <mergeCell ref="AC19:AN19"/>
    <mergeCell ref="AO19:AZ19"/>
    <mergeCell ref="BA19:BL19"/>
    <mergeCell ref="BM19:BX19"/>
    <mergeCell ref="BY19:CJ19"/>
  </mergeCells>
  <pageMargins left="0.51181102362204722" right="0.11811023622047245" top="0.74803149606299213" bottom="0.35433070866141736" header="0.31496062992125984" footer="0.31496062992125984"/>
  <pageSetup paperSize="9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F750-87E2-4370-BB5A-2BEEFBA2D5A0}">
  <sheetPr>
    <pageSetUpPr fitToPage="1"/>
  </sheetPr>
  <dimension ref="A1:FD38"/>
  <sheetViews>
    <sheetView workbookViewId="0">
      <selection activeCell="BA35" sqref="BA35:BL38"/>
    </sheetView>
  </sheetViews>
  <sheetFormatPr defaultColWidth="1.42578125" defaultRowHeight="15.75" x14ac:dyDescent="0.25"/>
  <cols>
    <col min="1" max="3" width="1.42578125" style="31"/>
    <col min="4" max="4" width="6.42578125" style="31" customWidth="1"/>
    <col min="5" max="44" width="1.42578125" style="31"/>
    <col min="45" max="45" width="7.42578125" style="31" customWidth="1"/>
    <col min="46" max="46" width="4.85546875" style="31" customWidth="1"/>
    <col min="47" max="62" width="1.42578125" style="31"/>
    <col min="63" max="64" width="1.42578125" style="31" customWidth="1"/>
    <col min="65" max="16384" width="1.42578125" style="31"/>
  </cols>
  <sheetData>
    <row r="1" spans="1:160" s="1" customFormat="1" ht="11.25" x14ac:dyDescent="0.2">
      <c r="BL1" s="1" t="s">
        <v>221</v>
      </c>
    </row>
    <row r="2" spans="1:160" s="1" customFormat="1" ht="11.25" x14ac:dyDescent="0.2">
      <c r="BL2" s="1" t="s">
        <v>44</v>
      </c>
    </row>
    <row r="3" spans="1:160" s="1" customFormat="1" ht="11.25" x14ac:dyDescent="0.2">
      <c r="BL3" s="1" t="s">
        <v>45</v>
      </c>
    </row>
    <row r="4" spans="1:160" s="1" customFormat="1" ht="11.25" x14ac:dyDescent="0.2">
      <c r="BL4" s="1" t="s">
        <v>46</v>
      </c>
    </row>
    <row r="5" spans="1:160" s="3" customFormat="1" ht="11.25" x14ac:dyDescent="0.2">
      <c r="BL5" s="1" t="s">
        <v>47</v>
      </c>
    </row>
    <row r="8" spans="1:160" s="5" customFormat="1" ht="18.75" x14ac:dyDescent="0.3">
      <c r="A8" s="198" t="s">
        <v>222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160" s="5" customFormat="1" ht="18.75" x14ac:dyDescent="0.3">
      <c r="A9" s="198" t="s">
        <v>223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160" s="5" customFormat="1" ht="18.75" x14ac:dyDescent="0.3"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 t="s">
        <v>48</v>
      </c>
      <c r="AN10" s="199" t="s">
        <v>224</v>
      </c>
      <c r="AO10" s="199"/>
      <c r="AP10" s="199"/>
      <c r="AQ10" s="199"/>
      <c r="AR10" s="199"/>
      <c r="AS10" s="199"/>
      <c r="AT10" s="6" t="s">
        <v>49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2" spans="1:160" ht="16.5" thickBot="1" x14ac:dyDescent="0.3"/>
    <row r="13" spans="1:160" ht="15.75" customHeight="1" x14ac:dyDescent="0.25">
      <c r="A13" s="200"/>
      <c r="B13" s="201"/>
      <c r="C13" s="201"/>
      <c r="D13" s="201" t="s">
        <v>56</v>
      </c>
      <c r="E13" s="201" t="s">
        <v>149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4" t="s">
        <v>239</v>
      </c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 t="s">
        <v>239</v>
      </c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 t="s">
        <v>239</v>
      </c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</row>
    <row r="14" spans="1:160" ht="15.75" customHeight="1" x14ac:dyDescent="0.2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</row>
    <row r="15" spans="1:160" ht="15.75" customHeight="1" x14ac:dyDescent="0.25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8">
        <v>2018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>
        <v>2017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>
        <v>2016</v>
      </c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9"/>
    </row>
    <row r="16" spans="1:160" ht="15.75" customHeight="1" x14ac:dyDescent="0.2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 t="s">
        <v>226</v>
      </c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 t="s">
        <v>227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 t="s">
        <v>228</v>
      </c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 t="s">
        <v>229</v>
      </c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 t="s">
        <v>226</v>
      </c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 t="s">
        <v>227</v>
      </c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 t="s">
        <v>228</v>
      </c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 t="s">
        <v>229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 t="s">
        <v>226</v>
      </c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 t="s">
        <v>227</v>
      </c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 t="s">
        <v>228</v>
      </c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 t="s">
        <v>229</v>
      </c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10"/>
    </row>
    <row r="17" spans="1:160" x14ac:dyDescent="0.25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10"/>
    </row>
    <row r="18" spans="1:160" ht="15.75" customHeight="1" x14ac:dyDescent="0.25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10"/>
    </row>
    <row r="19" spans="1:160" x14ac:dyDescent="0.25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11" t="s">
        <v>230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 t="s">
        <v>231</v>
      </c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 t="s">
        <v>232</v>
      </c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 t="s">
        <v>233</v>
      </c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 t="s">
        <v>230</v>
      </c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 t="s">
        <v>231</v>
      </c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 t="s">
        <v>232</v>
      </c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 t="s">
        <v>233</v>
      </c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 t="s">
        <v>230</v>
      </c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 t="s">
        <v>231</v>
      </c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 t="s">
        <v>232</v>
      </c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 t="s">
        <v>233</v>
      </c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2"/>
    </row>
    <row r="20" spans="1:160" x14ac:dyDescent="0.25">
      <c r="A20" s="213">
        <v>1</v>
      </c>
      <c r="B20" s="214"/>
      <c r="C20" s="214"/>
      <c r="D20" s="38">
        <v>2</v>
      </c>
      <c r="E20" s="214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>
        <v>4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>
        <v>5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>
        <v>6</v>
      </c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>
        <v>7</v>
      </c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>
        <v>8</v>
      </c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>
        <v>9</v>
      </c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>
        <v>10</v>
      </c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>
        <v>11</v>
      </c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>
        <v>12</v>
      </c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>
        <v>13</v>
      </c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>
        <v>14</v>
      </c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>
        <v>15</v>
      </c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20"/>
    </row>
    <row r="21" spans="1:160" x14ac:dyDescent="0.25">
      <c r="A21" s="221" t="s">
        <v>234</v>
      </c>
      <c r="B21" s="222"/>
      <c r="C21" s="222"/>
      <c r="D21" s="223" t="s">
        <v>6</v>
      </c>
      <c r="E21" s="224" t="s">
        <v>235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18">
        <f>'[6]свыше 150 кВт'!$L$32</f>
        <v>108600.00000000001</v>
      </c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>
        <f>'[6]свыше 150 кВт'!$M$32</f>
        <v>13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>
        <f>'[6]свыше 150 кВт'!$N$32</f>
        <v>4876.08</v>
      </c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>
        <f>'[6]свыше 150 кВт'!$O$32</f>
        <v>8353.8461538461543</v>
      </c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5">
        <f>'[6]свыше 150 кВт'!$H$32</f>
        <v>549910.00000000012</v>
      </c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5">
        <f>'[6]свыше 150 кВт'!$I$32</f>
        <v>15</v>
      </c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5">
        <f>'[6]свыше 150 кВт'!$J$32</f>
        <v>4993.2</v>
      </c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7">
        <f>'[6]свыше 150 кВт'!$K$32</f>
        <v>36660.666666666672</v>
      </c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8">
        <f>'[6]свыше 150 кВт'!$D$32</f>
        <v>410230</v>
      </c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>
        <f>'[6]свыше 150 кВт'!$E$32</f>
        <v>6</v>
      </c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>
        <f>'[6]свыше 150 кВт'!$F$32</f>
        <v>3574</v>
      </c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>
        <f>'[6]свыше 150 кВт'!$G$32</f>
        <v>68371.666666666672</v>
      </c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9"/>
    </row>
    <row r="22" spans="1:160" x14ac:dyDescent="0.25">
      <c r="A22" s="221"/>
      <c r="B22" s="222"/>
      <c r="C22" s="222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9"/>
    </row>
    <row r="23" spans="1:160" x14ac:dyDescent="0.25">
      <c r="A23" s="221"/>
      <c r="B23" s="222"/>
      <c r="C23" s="222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9"/>
    </row>
    <row r="24" spans="1:160" x14ac:dyDescent="0.25">
      <c r="A24" s="221"/>
      <c r="B24" s="222"/>
      <c r="C24" s="222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9"/>
    </row>
    <row r="25" spans="1:160" x14ac:dyDescent="0.25">
      <c r="A25" s="221"/>
      <c r="B25" s="222"/>
      <c r="C25" s="222"/>
      <c r="D25" s="223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9"/>
    </row>
    <row r="26" spans="1:160" x14ac:dyDescent="0.25">
      <c r="A26" s="221"/>
      <c r="B26" s="222"/>
      <c r="C26" s="222"/>
      <c r="D26" s="223" t="s">
        <v>7</v>
      </c>
      <c r="E26" s="224" t="s">
        <v>236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18">
        <f>'[6]свыше 150 кВт'!$L$33</f>
        <v>294370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>
        <f>'[6]свыше 150 кВт'!$M$33</f>
        <v>13</v>
      </c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>
        <f>'[6]свыше 150 кВт'!$N$33</f>
        <v>4876.08</v>
      </c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>
        <f>'[6]свыше 150 кВт'!$O$33</f>
        <v>22643.846153846152</v>
      </c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5">
        <f>'[6]свыше 150 кВт'!$H$33</f>
        <v>2465520</v>
      </c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5">
        <f>'[6]свыше 150 кВт'!$I$33</f>
        <v>15</v>
      </c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5">
        <f>'[6]свыше 150 кВт'!$J$33</f>
        <v>4993.2</v>
      </c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7">
        <f>'[6]свыше 150 кВт'!$K$33</f>
        <v>164368</v>
      </c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8">
        <f>'[6]свыше 150 кВт'!$D$33</f>
        <v>1904840</v>
      </c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>
        <f>'[6]свыше 150 кВт'!$E$33</f>
        <v>6</v>
      </c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>
        <f>'[6]свыше 150 кВт'!$F$33</f>
        <v>3574</v>
      </c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>
        <f>'[6]свыше 150 кВт'!$G$33</f>
        <v>317473.33333333331</v>
      </c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9"/>
    </row>
    <row r="27" spans="1:160" x14ac:dyDescent="0.25">
      <c r="A27" s="221"/>
      <c r="B27" s="222"/>
      <c r="C27" s="222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9"/>
    </row>
    <row r="28" spans="1:160" x14ac:dyDescent="0.25">
      <c r="A28" s="221"/>
      <c r="B28" s="222"/>
      <c r="C28" s="222"/>
      <c r="D28" s="223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9"/>
    </row>
    <row r="29" spans="1:160" x14ac:dyDescent="0.25">
      <c r="A29" s="221"/>
      <c r="B29" s="222"/>
      <c r="C29" s="222"/>
      <c r="D29" s="223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9"/>
    </row>
    <row r="30" spans="1:160" x14ac:dyDescent="0.25">
      <c r="A30" s="221" t="s">
        <v>237</v>
      </c>
      <c r="B30" s="222"/>
      <c r="C30" s="222"/>
      <c r="D30" s="223" t="s">
        <v>6</v>
      </c>
      <c r="E30" s="224" t="s">
        <v>235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18">
        <f>'[6]свыше 150 кВт'!$L$32</f>
        <v>108600.00000000001</v>
      </c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>
        <f>'[6]свыше 150 кВт'!$M$32</f>
        <v>13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>
        <f>'[6]свыше 150 кВт'!$N$32</f>
        <v>4876.08</v>
      </c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>
        <f>'[6]свыше 150 кВт'!$O$32</f>
        <v>8353.8461538461543</v>
      </c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5">
        <f>'[6]свыше 150 кВт'!$H$32</f>
        <v>549910.00000000012</v>
      </c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5">
        <f>'[6]свыше 150 кВт'!$I$32</f>
        <v>15</v>
      </c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5">
        <f>'[6]свыше 150 кВт'!$J$32</f>
        <v>4993.2</v>
      </c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7">
        <f>'[6]свыше 150 кВт'!$K$32</f>
        <v>36660.666666666672</v>
      </c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8">
        <f>'[6]свыше 150 кВт'!$D$32</f>
        <v>410230</v>
      </c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>
        <f>'[6]свыше 150 кВт'!$E$32</f>
        <v>6</v>
      </c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>
        <f>'[6]свыше 150 кВт'!$F$32</f>
        <v>3574</v>
      </c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>
        <f>'[6]свыше 150 кВт'!$G$32</f>
        <v>68371.666666666672</v>
      </c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9"/>
    </row>
    <row r="31" spans="1:160" x14ac:dyDescent="0.25">
      <c r="A31" s="221"/>
      <c r="B31" s="222"/>
      <c r="C31" s="222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9"/>
    </row>
    <row r="32" spans="1:160" x14ac:dyDescent="0.25">
      <c r="A32" s="221"/>
      <c r="B32" s="222"/>
      <c r="C32" s="222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9"/>
    </row>
    <row r="33" spans="1:160" x14ac:dyDescent="0.25">
      <c r="A33" s="221"/>
      <c r="B33" s="222"/>
      <c r="C33" s="222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9"/>
    </row>
    <row r="34" spans="1:160" x14ac:dyDescent="0.25">
      <c r="A34" s="221"/>
      <c r="B34" s="222"/>
      <c r="C34" s="222"/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9"/>
    </row>
    <row r="35" spans="1:160" x14ac:dyDescent="0.25">
      <c r="A35" s="221"/>
      <c r="B35" s="222"/>
      <c r="C35" s="222"/>
      <c r="D35" s="223" t="s">
        <v>7</v>
      </c>
      <c r="E35" s="224" t="s">
        <v>236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18">
        <f>'[6]свыше 150 кВт'!$L$33</f>
        <v>294370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>
        <f>'[6]свыше 150 кВт'!$M$33</f>
        <v>13</v>
      </c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>
        <f>'[6]свыше 150 кВт'!$N$33</f>
        <v>4876.08</v>
      </c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>
        <f>'[6]свыше 150 кВт'!$O$33</f>
        <v>22643.846153846152</v>
      </c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5">
        <f>'[6]свыше 150 кВт'!$H$33</f>
        <v>2465520</v>
      </c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5">
        <f>'[6]свыше 150 кВт'!$I$33</f>
        <v>15</v>
      </c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5">
        <f>'[6]свыше 150 кВт'!$J$33</f>
        <v>4993.2</v>
      </c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7">
        <f>'[6]свыше 150 кВт'!$K$33</f>
        <v>164368</v>
      </c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8">
        <f>'[6]свыше 150 кВт'!$D$33</f>
        <v>1904840</v>
      </c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>
        <f>'[6]свыше 150 кВт'!$E$33</f>
        <v>6</v>
      </c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>
        <f>'[6]свыше 150 кВт'!$F$33</f>
        <v>3574</v>
      </c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>
        <f>'[6]свыше 150 кВт'!$G$33</f>
        <v>317473.33333333331</v>
      </c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9"/>
    </row>
    <row r="36" spans="1:160" x14ac:dyDescent="0.25">
      <c r="A36" s="221"/>
      <c r="B36" s="222"/>
      <c r="C36" s="222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9"/>
    </row>
    <row r="37" spans="1:160" x14ac:dyDescent="0.25">
      <c r="A37" s="221"/>
      <c r="B37" s="222"/>
      <c r="C37" s="222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9"/>
    </row>
    <row r="38" spans="1:160" ht="16.5" thickBot="1" x14ac:dyDescent="0.3">
      <c r="A38" s="225"/>
      <c r="B38" s="226"/>
      <c r="C38" s="226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9"/>
    </row>
  </sheetData>
  <mergeCells count="108">
    <mergeCell ref="D35:D38"/>
    <mergeCell ref="E35:P38"/>
    <mergeCell ref="Q35:AB38"/>
    <mergeCell ref="AC35:AN38"/>
    <mergeCell ref="AO35:AZ38"/>
    <mergeCell ref="BA35:BL38"/>
    <mergeCell ref="BM35:BX38"/>
    <mergeCell ref="BY35:CJ38"/>
    <mergeCell ref="CK35:CV38"/>
    <mergeCell ref="Q26:AB29"/>
    <mergeCell ref="AC26:AN29"/>
    <mergeCell ref="AO26:AZ29"/>
    <mergeCell ref="BA26:BL29"/>
    <mergeCell ref="CW35:DH38"/>
    <mergeCell ref="DI35:DT38"/>
    <mergeCell ref="DU35:EF38"/>
    <mergeCell ref="EG35:ER38"/>
    <mergeCell ref="ES35:FD38"/>
    <mergeCell ref="ES30:FD34"/>
    <mergeCell ref="BY30:CJ34"/>
    <mergeCell ref="CK30:CV34"/>
    <mergeCell ref="CW30:DH34"/>
    <mergeCell ref="DI30:DT34"/>
    <mergeCell ref="DU30:EF34"/>
    <mergeCell ref="EG30:ER34"/>
    <mergeCell ref="BY20:CJ20"/>
    <mergeCell ref="CK20:CV20"/>
    <mergeCell ref="CW20:DH20"/>
    <mergeCell ref="DI20:DT20"/>
    <mergeCell ref="DU20:EF20"/>
    <mergeCell ref="EG20:ER20"/>
    <mergeCell ref="EG26:ER29"/>
    <mergeCell ref="ES26:FD29"/>
    <mergeCell ref="A30:C38"/>
    <mergeCell ref="D30:D34"/>
    <mergeCell ref="E30:P34"/>
    <mergeCell ref="Q30:AB34"/>
    <mergeCell ref="AC30:AN34"/>
    <mergeCell ref="AO30:AZ34"/>
    <mergeCell ref="BA30:BL34"/>
    <mergeCell ref="BM30:BX34"/>
    <mergeCell ref="BM26:BX29"/>
    <mergeCell ref="BY26:CJ29"/>
    <mergeCell ref="CK26:CV29"/>
    <mergeCell ref="CW26:DH29"/>
    <mergeCell ref="DI26:DT29"/>
    <mergeCell ref="DU26:EF29"/>
    <mergeCell ref="D26:D29"/>
    <mergeCell ref="E26:P29"/>
    <mergeCell ref="ES19:FD19"/>
    <mergeCell ref="A20:C20"/>
    <mergeCell ref="E20:P20"/>
    <mergeCell ref="Q20:AB20"/>
    <mergeCell ref="AC20:AN20"/>
    <mergeCell ref="AO20:AZ20"/>
    <mergeCell ref="BA20:BL20"/>
    <mergeCell ref="BM20:BX20"/>
    <mergeCell ref="CK21:CV25"/>
    <mergeCell ref="CW21:DH25"/>
    <mergeCell ref="DI21:DT25"/>
    <mergeCell ref="DU21:EF25"/>
    <mergeCell ref="EG21:ER25"/>
    <mergeCell ref="ES21:FD25"/>
    <mergeCell ref="ES20:FD20"/>
    <mergeCell ref="A21:C29"/>
    <mergeCell ref="D21:D25"/>
    <mergeCell ref="E21:P25"/>
    <mergeCell ref="Q21:AB25"/>
    <mergeCell ref="AC21:AN25"/>
    <mergeCell ref="AO21:AZ25"/>
    <mergeCell ref="BA21:BL25"/>
    <mergeCell ref="BM21:BX25"/>
    <mergeCell ref="BY21:CJ25"/>
    <mergeCell ref="CK19:CV19"/>
    <mergeCell ref="CW19:DH19"/>
    <mergeCell ref="DI19:DT19"/>
    <mergeCell ref="BY16:CJ18"/>
    <mergeCell ref="CK16:CV18"/>
    <mergeCell ref="CW16:DH18"/>
    <mergeCell ref="DI16:DT18"/>
    <mergeCell ref="DU16:EF18"/>
    <mergeCell ref="EG16:ER18"/>
    <mergeCell ref="DU19:EF19"/>
    <mergeCell ref="EG19:ER19"/>
    <mergeCell ref="A8:BL8"/>
    <mergeCell ref="A9:BL9"/>
    <mergeCell ref="AN10:AS10"/>
    <mergeCell ref="A13:C19"/>
    <mergeCell ref="D13:D19"/>
    <mergeCell ref="E13:P19"/>
    <mergeCell ref="Q13:BL14"/>
    <mergeCell ref="BM13:DH14"/>
    <mergeCell ref="DI13:FD14"/>
    <mergeCell ref="Q15:BL15"/>
    <mergeCell ref="BM15:DH15"/>
    <mergeCell ref="DI15:FD15"/>
    <mergeCell ref="Q16:AB18"/>
    <mergeCell ref="AC16:AN18"/>
    <mergeCell ref="AO16:AZ18"/>
    <mergeCell ref="BA16:BL18"/>
    <mergeCell ref="BM16:BX18"/>
    <mergeCell ref="ES16:FD18"/>
    <mergeCell ref="Q19:AB19"/>
    <mergeCell ref="AC19:AN19"/>
    <mergeCell ref="AO19:AZ19"/>
    <mergeCell ref="BA19:BL19"/>
    <mergeCell ref="BM19:BX19"/>
    <mergeCell ref="BY19:CJ19"/>
  </mergeCells>
  <pageMargins left="0.51181102362204722" right="0.11811023622047245" top="0.74803149606299213" bottom="0.35433070866141736" header="0.31496062992125984" footer="0.11811023622047245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L61"/>
  <sheetViews>
    <sheetView workbookViewId="0">
      <selection activeCell="DW46" sqref="DW46"/>
    </sheetView>
  </sheetViews>
  <sheetFormatPr defaultColWidth="1.42578125" defaultRowHeight="15.75" x14ac:dyDescent="0.25"/>
  <cols>
    <col min="1" max="44" width="1.42578125" style="4"/>
    <col min="45" max="45" width="5.42578125" style="4" customWidth="1"/>
    <col min="46" max="46" width="4.28515625" style="4" customWidth="1"/>
    <col min="47" max="51" width="1.42578125" style="4"/>
    <col min="52" max="52" width="5.42578125" style="4" customWidth="1"/>
    <col min="53" max="16384" width="1.42578125" style="4"/>
  </cols>
  <sheetData>
    <row r="1" spans="1:64" s="1" customFormat="1" ht="11.25" x14ac:dyDescent="0.2">
      <c r="BL1" s="1" t="s">
        <v>43</v>
      </c>
    </row>
    <row r="2" spans="1:64" s="1" customFormat="1" ht="11.25" x14ac:dyDescent="0.2">
      <c r="BL2" s="1" t="s">
        <v>44</v>
      </c>
    </row>
    <row r="3" spans="1:64" s="1" customFormat="1" ht="11.25" x14ac:dyDescent="0.2">
      <c r="BL3" s="1" t="s">
        <v>45</v>
      </c>
    </row>
    <row r="4" spans="1:64" s="1" customFormat="1" ht="11.25" x14ac:dyDescent="0.2">
      <c r="BL4" s="1" t="s">
        <v>46</v>
      </c>
    </row>
    <row r="5" spans="1:64" s="3" customFormat="1" ht="11.25" x14ac:dyDescent="0.2">
      <c r="BL5" s="1" t="s">
        <v>47</v>
      </c>
    </row>
    <row r="8" spans="1:64" s="5" customFormat="1" ht="18.75" x14ac:dyDescent="0.3">
      <c r="A8" s="198" t="s">
        <v>50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5" customFormat="1" ht="18.75" x14ac:dyDescent="0.3">
      <c r="A9" s="198" t="s">
        <v>51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5" customFormat="1" ht="18.75" x14ac:dyDescent="0.3">
      <c r="A10" s="198" t="s">
        <v>52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5" customFormat="1" ht="18.75" x14ac:dyDescent="0.3"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 t="s">
        <v>48</v>
      </c>
      <c r="AN11" s="199" t="s">
        <v>146</v>
      </c>
      <c r="AO11" s="199"/>
      <c r="AP11" s="199"/>
      <c r="AQ11" s="199"/>
      <c r="AR11" s="199"/>
      <c r="AS11" s="199"/>
      <c r="AT11" s="6" t="s">
        <v>49</v>
      </c>
      <c r="AU11" s="6"/>
      <c r="AV11" s="6"/>
      <c r="AW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x14ac:dyDescent="0.25">
      <c r="A12" s="232" t="s">
        <v>53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</row>
    <row r="13" spans="1:64" x14ac:dyDescent="0.25">
      <c r="A13" s="232" t="s">
        <v>54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5" spans="1:64" x14ac:dyDescent="0.25">
      <c r="BL15" s="8" t="s">
        <v>55</v>
      </c>
    </row>
    <row r="16" spans="1:64" x14ac:dyDescent="0.25">
      <c r="A16" s="233" t="s">
        <v>56</v>
      </c>
      <c r="B16" s="234"/>
      <c r="C16" s="234"/>
      <c r="D16" s="234"/>
      <c r="E16" s="234"/>
      <c r="F16" s="235"/>
      <c r="G16" s="233" t="s">
        <v>57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5"/>
      <c r="AC16" s="233" t="s">
        <v>58</v>
      </c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236" t="s">
        <v>59</v>
      </c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5"/>
      <c r="BA16" s="233" t="s">
        <v>59</v>
      </c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5"/>
    </row>
    <row r="17" spans="1:64" x14ac:dyDescent="0.25">
      <c r="A17" s="237"/>
      <c r="B17" s="238"/>
      <c r="C17" s="238"/>
      <c r="D17" s="238"/>
      <c r="E17" s="238"/>
      <c r="F17" s="239"/>
      <c r="G17" s="237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7" t="s">
        <v>60</v>
      </c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237" t="s">
        <v>61</v>
      </c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9"/>
      <c r="BA17" s="237" t="s">
        <v>62</v>
      </c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</row>
    <row r="18" spans="1:64" x14ac:dyDescent="0.25">
      <c r="A18" s="237"/>
      <c r="B18" s="238"/>
      <c r="C18" s="238"/>
      <c r="D18" s="238"/>
      <c r="E18" s="238"/>
      <c r="F18" s="239"/>
      <c r="G18" s="237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9"/>
      <c r="AC18" s="240" t="s">
        <v>63</v>
      </c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240" t="s">
        <v>64</v>
      </c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9"/>
      <c r="BA18" s="237" t="s">
        <v>65</v>
      </c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9"/>
    </row>
    <row r="19" spans="1:64" ht="15.75" customHeight="1" x14ac:dyDescent="0.25">
      <c r="A19" s="237"/>
      <c r="B19" s="238"/>
      <c r="C19" s="238"/>
      <c r="D19" s="238"/>
      <c r="E19" s="238"/>
      <c r="F19" s="239"/>
      <c r="G19" s="237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/>
      <c r="AC19" s="240" t="s">
        <v>66</v>
      </c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9"/>
      <c r="AO19" s="240" t="s">
        <v>67</v>
      </c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9"/>
      <c r="BA19" s="237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9"/>
    </row>
    <row r="20" spans="1:64" x14ac:dyDescent="0.25">
      <c r="A20" s="241"/>
      <c r="B20" s="242"/>
      <c r="C20" s="242"/>
      <c r="D20" s="242"/>
      <c r="E20" s="242"/>
      <c r="F20" s="243"/>
      <c r="G20" s="241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3"/>
      <c r="AC20" s="241">
        <v>2018</v>
      </c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3"/>
      <c r="AO20" s="241" t="s">
        <v>126</v>
      </c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3"/>
      <c r="BA20" s="241">
        <v>2016</v>
      </c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3"/>
    </row>
    <row r="21" spans="1:64" x14ac:dyDescent="0.25">
      <c r="A21" s="244">
        <v>1</v>
      </c>
      <c r="B21" s="245"/>
      <c r="C21" s="245"/>
      <c r="D21" s="245"/>
      <c r="E21" s="245"/>
      <c r="F21" s="246"/>
      <c r="G21" s="244">
        <v>2</v>
      </c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6"/>
      <c r="AC21" s="244">
        <v>3</v>
      </c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4">
        <v>4</v>
      </c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6"/>
      <c r="BA21" s="244">
        <v>5</v>
      </c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6"/>
    </row>
    <row r="22" spans="1:64" x14ac:dyDescent="0.25">
      <c r="A22" s="247">
        <v>1</v>
      </c>
      <c r="B22" s="248"/>
      <c r="C22" s="248"/>
      <c r="D22" s="248"/>
      <c r="E22" s="248"/>
      <c r="F22" s="249"/>
      <c r="G22" s="250" t="s">
        <v>68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253">
        <f>'[7] 15 квт на баланс'!S6+'[7]до 150 кВт'!S6+'[7]свыше 150 кВт'!S6</f>
        <v>47178.53</v>
      </c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5"/>
      <c r="AO22" s="253">
        <f>'[7] 15 квт на баланс'!U6+'[7]до 150 кВт'!U6+'[7]свыше 150 кВт'!U6</f>
        <v>58574.44</v>
      </c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253">
        <f>'[7] 15 квт на баланс'!W6+'[7]до 150 кВт'!W6+'[7]свыше 150 кВт'!W6</f>
        <v>54871.990000000005</v>
      </c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3"/>
    </row>
    <row r="23" spans="1:64" x14ac:dyDescent="0.25">
      <c r="A23" s="270"/>
      <c r="B23" s="232"/>
      <c r="C23" s="232"/>
      <c r="D23" s="232"/>
      <c r="E23" s="232"/>
      <c r="F23" s="271"/>
      <c r="G23" s="272" t="s">
        <v>69</v>
      </c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  <c r="AC23" s="256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8"/>
      <c r="AO23" s="264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6"/>
      <c r="BA23" s="264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6"/>
    </row>
    <row r="24" spans="1:64" x14ac:dyDescent="0.25">
      <c r="A24" s="270"/>
      <c r="B24" s="232"/>
      <c r="C24" s="232"/>
      <c r="D24" s="232"/>
      <c r="E24" s="232"/>
      <c r="F24" s="271"/>
      <c r="G24" s="272" t="s">
        <v>70</v>
      </c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4"/>
      <c r="AC24" s="259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1"/>
      <c r="AO24" s="267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9"/>
      <c r="BA24" s="267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9"/>
    </row>
    <row r="25" spans="1:64" x14ac:dyDescent="0.25">
      <c r="A25" s="275" t="s">
        <v>71</v>
      </c>
      <c r="B25" s="276"/>
      <c r="C25" s="276"/>
      <c r="D25" s="276"/>
      <c r="E25" s="276"/>
      <c r="F25" s="277"/>
      <c r="G25" s="278" t="s">
        <v>72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80"/>
      <c r="AC25" s="281">
        <f>'[7] 15 квт на баланс'!S7+'[7]до 150 кВт'!S7+'[7]свыше 150 кВт'!S7</f>
        <v>2008.52</v>
      </c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  <c r="AO25" s="281">
        <f>'[7] 15 квт на баланс'!$U$7+'[7]до 150 кВт'!$U$7+'[7]свыше 150 кВт'!$U$7</f>
        <v>6267.67</v>
      </c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3"/>
      <c r="BA25" s="281">
        <f>'[7] 15 квт на баланс'!$W$7+'[7]до 150 кВт'!$W$7+'[7]свыше 150 кВт'!$W$7</f>
        <v>5981.38</v>
      </c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3"/>
    </row>
    <row r="26" spans="1:64" x14ac:dyDescent="0.25">
      <c r="A26" s="247" t="s">
        <v>73</v>
      </c>
      <c r="B26" s="248"/>
      <c r="C26" s="248"/>
      <c r="D26" s="248"/>
      <c r="E26" s="248"/>
      <c r="F26" s="249"/>
      <c r="G26" s="250" t="s">
        <v>74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/>
      <c r="AC26" s="284">
        <v>0</v>
      </c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3"/>
      <c r="AO26" s="284">
        <v>0</v>
      </c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3"/>
      <c r="BA26" s="284">
        <v>0</v>
      </c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3"/>
    </row>
    <row r="27" spans="1:64" x14ac:dyDescent="0.25">
      <c r="A27" s="285"/>
      <c r="B27" s="286"/>
      <c r="C27" s="286"/>
      <c r="D27" s="286"/>
      <c r="E27" s="286"/>
      <c r="F27" s="287"/>
      <c r="G27" s="288" t="s">
        <v>75</v>
      </c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90"/>
      <c r="AC27" s="267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9"/>
      <c r="AO27" s="267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9"/>
      <c r="BA27" s="267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9"/>
    </row>
    <row r="28" spans="1:64" x14ac:dyDescent="0.25">
      <c r="A28" s="275" t="s">
        <v>76</v>
      </c>
      <c r="B28" s="276"/>
      <c r="C28" s="276"/>
      <c r="D28" s="276"/>
      <c r="E28" s="276"/>
      <c r="F28" s="277"/>
      <c r="G28" s="278" t="s">
        <v>77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80"/>
      <c r="AC28" s="281">
        <f>'[7] 15 квт на баланс'!$S$9+'[7]до 150 кВт'!$S$9+'[7]свыше 150 кВт'!$S$9</f>
        <v>32079.14</v>
      </c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3"/>
      <c r="AO28" s="281">
        <f>'[7] 15 квт на баланс'!$U$9+'[7]до 150 кВт'!$U$9+'[7]свыше 150 кВт'!$U$9</f>
        <v>36935.840000000004</v>
      </c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3"/>
      <c r="BA28" s="281">
        <f>'[7] 15 квт на баланс'!$W$9+'[7]до 150 кВт'!$W$9+'[7]свыше 150 кВт'!$W$9</f>
        <v>34462.979999999996</v>
      </c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3"/>
    </row>
    <row r="29" spans="1:64" x14ac:dyDescent="0.25">
      <c r="A29" s="247" t="s">
        <v>78</v>
      </c>
      <c r="B29" s="248"/>
      <c r="C29" s="248"/>
      <c r="D29" s="248"/>
      <c r="E29" s="248"/>
      <c r="F29" s="249"/>
      <c r="G29" s="250" t="s">
        <v>79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253">
        <f>'[7] 15 квт на баланс'!$S$10+'[7]до 150 кВт'!$S$10+'[7]свыше 150 кВт'!$S$10</f>
        <v>9752.0499999999993</v>
      </c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3"/>
      <c r="AO29" s="253">
        <f>'[7] 15 квт на баланс'!$U$10+'[7]до 150 кВт'!$U$10+'[7]свыше 150 кВт'!$U$10</f>
        <v>11228.499999999998</v>
      </c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3"/>
      <c r="BA29" s="253">
        <f>'[7] 15 квт на баланс'!$W$10+'[7]до 150 кВт'!$W$10+'[7]свыше 150 кВт'!$W$10</f>
        <v>10476.67</v>
      </c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3"/>
    </row>
    <row r="30" spans="1:64" x14ac:dyDescent="0.25">
      <c r="A30" s="285"/>
      <c r="B30" s="286"/>
      <c r="C30" s="286"/>
      <c r="D30" s="286"/>
      <c r="E30" s="286"/>
      <c r="F30" s="287"/>
      <c r="G30" s="288" t="s">
        <v>80</v>
      </c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67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9"/>
      <c r="AO30" s="267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9"/>
      <c r="BA30" s="267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9"/>
    </row>
    <row r="31" spans="1:64" x14ac:dyDescent="0.25">
      <c r="A31" s="247" t="s">
        <v>81</v>
      </c>
      <c r="B31" s="248"/>
      <c r="C31" s="248"/>
      <c r="D31" s="248"/>
      <c r="E31" s="248"/>
      <c r="F31" s="249"/>
      <c r="G31" s="250" t="s">
        <v>82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2"/>
      <c r="AC31" s="253">
        <f>'[7] 15 квт на баланс'!$S$11+'[7]до 150 кВт'!$S$11+'[7]свыше 150 кВт'!$S$11</f>
        <v>3338.82</v>
      </c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3"/>
      <c r="AO31" s="253">
        <f>'[7] 15 квт на баланс'!$U$11+'[7]до 150 кВт'!$U$11+'[7]свыше 150 кВт'!$U$11</f>
        <v>4142.43</v>
      </c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3"/>
      <c r="BA31" s="253">
        <f>'[7] 15 квт на баланс'!$W$11+'[7]до 150 кВт'!$W$11+'[7]свыше 150 кВт'!$W$11</f>
        <v>3950.9599999999996</v>
      </c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3"/>
    </row>
    <row r="32" spans="1:64" x14ac:dyDescent="0.25">
      <c r="A32" s="285"/>
      <c r="B32" s="286"/>
      <c r="C32" s="286"/>
      <c r="D32" s="286"/>
      <c r="E32" s="286"/>
      <c r="F32" s="287"/>
      <c r="G32" s="288" t="s">
        <v>83</v>
      </c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90"/>
      <c r="AC32" s="267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9"/>
      <c r="AO32" s="267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9"/>
      <c r="BA32" s="267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9"/>
    </row>
    <row r="33" spans="1:64" x14ac:dyDescent="0.25">
      <c r="A33" s="247" t="s">
        <v>84</v>
      </c>
      <c r="B33" s="248"/>
      <c r="C33" s="248"/>
      <c r="D33" s="248"/>
      <c r="E33" s="248"/>
      <c r="F33" s="249"/>
      <c r="G33" s="250" t="s">
        <v>85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/>
      <c r="AC33" s="253">
        <v>0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253">
        <v>0</v>
      </c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3"/>
      <c r="BA33" s="253">
        <v>0</v>
      </c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3"/>
    </row>
    <row r="34" spans="1:64" x14ac:dyDescent="0.25">
      <c r="A34" s="285"/>
      <c r="B34" s="286"/>
      <c r="C34" s="286"/>
      <c r="D34" s="286"/>
      <c r="E34" s="286"/>
      <c r="F34" s="287"/>
      <c r="G34" s="288" t="s">
        <v>86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90"/>
      <c r="AC34" s="267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9"/>
      <c r="AO34" s="267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9"/>
      <c r="BA34" s="267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9"/>
    </row>
    <row r="35" spans="1:64" x14ac:dyDescent="0.25">
      <c r="A35" s="247" t="s">
        <v>87</v>
      </c>
      <c r="B35" s="248"/>
      <c r="C35" s="248"/>
      <c r="D35" s="248"/>
      <c r="E35" s="248"/>
      <c r="F35" s="249"/>
      <c r="G35" s="250" t="s">
        <v>88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2"/>
      <c r="AC35" s="284">
        <v>0</v>
      </c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3"/>
      <c r="AO35" s="284">
        <v>0</v>
      </c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3"/>
      <c r="BA35" s="284">
        <v>0</v>
      </c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3"/>
    </row>
    <row r="36" spans="1:64" x14ac:dyDescent="0.25">
      <c r="A36" s="270"/>
      <c r="B36" s="232"/>
      <c r="C36" s="232"/>
      <c r="D36" s="232"/>
      <c r="E36" s="232"/>
      <c r="F36" s="271"/>
      <c r="G36" s="272" t="s">
        <v>89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4"/>
      <c r="AC36" s="264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6"/>
      <c r="AO36" s="264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6"/>
      <c r="BA36" s="264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6"/>
    </row>
    <row r="37" spans="1:64" x14ac:dyDescent="0.25">
      <c r="A37" s="285"/>
      <c r="B37" s="286"/>
      <c r="C37" s="286"/>
      <c r="D37" s="286"/>
      <c r="E37" s="286"/>
      <c r="F37" s="287"/>
      <c r="G37" s="288" t="s">
        <v>90</v>
      </c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90"/>
      <c r="AC37" s="267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9"/>
      <c r="AO37" s="267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9"/>
      <c r="BA37" s="267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9"/>
    </row>
    <row r="38" spans="1:64" x14ac:dyDescent="0.25">
      <c r="A38" s="247" t="s">
        <v>91</v>
      </c>
      <c r="B38" s="248"/>
      <c r="C38" s="248"/>
      <c r="D38" s="248"/>
      <c r="E38" s="248"/>
      <c r="F38" s="249"/>
      <c r="G38" s="250" t="s">
        <v>92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2"/>
      <c r="AC38" s="253">
        <f>'[7] 15 квт на баланс'!$S$11+'[7]до 150 кВт'!$S$11+'[7]свыше 150 кВт'!$S$11</f>
        <v>3338.82</v>
      </c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3"/>
      <c r="AO38" s="253">
        <f>'[7] 15 квт на баланс'!$U$11+'[7]до 150 кВт'!$U$11+'[7]свыше 150 кВт'!$U$11</f>
        <v>4142.43</v>
      </c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3"/>
      <c r="BA38" s="253">
        <f>'[7] 15 квт на баланс'!$W$11+'[7]до 150 кВт'!$W$11+'[7]свыше 150 кВт'!$W$11</f>
        <v>3950.9599999999996</v>
      </c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3"/>
    </row>
    <row r="39" spans="1:64" x14ac:dyDescent="0.25">
      <c r="A39" s="270"/>
      <c r="B39" s="232"/>
      <c r="C39" s="232"/>
      <c r="D39" s="232"/>
      <c r="E39" s="232"/>
      <c r="F39" s="271"/>
      <c r="G39" s="272" t="s">
        <v>93</v>
      </c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4"/>
      <c r="AC39" s="267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9"/>
      <c r="AO39" s="267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9"/>
      <c r="BA39" s="267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9"/>
    </row>
    <row r="40" spans="1:64" x14ac:dyDescent="0.25">
      <c r="A40" s="285"/>
      <c r="B40" s="286"/>
      <c r="C40" s="286"/>
      <c r="D40" s="286"/>
      <c r="E40" s="286"/>
      <c r="F40" s="287"/>
      <c r="G40" s="288" t="s">
        <v>94</v>
      </c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90"/>
      <c r="AC40" s="275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7"/>
      <c r="AO40" s="275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7"/>
      <c r="BA40" s="275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7"/>
    </row>
    <row r="41" spans="1:64" x14ac:dyDescent="0.25">
      <c r="A41" s="275" t="s">
        <v>95</v>
      </c>
      <c r="B41" s="276"/>
      <c r="C41" s="276"/>
      <c r="D41" s="276"/>
      <c r="E41" s="276"/>
      <c r="F41" s="277"/>
      <c r="G41" s="278" t="s">
        <v>96</v>
      </c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80"/>
      <c r="AC41" s="281">
        <f>'[7] 15 квт на баланс'!$S$15+'[7]до 150 кВт'!$S$15+'[7]свыше 150 кВт'!$S$15</f>
        <v>780.31999999999994</v>
      </c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3"/>
      <c r="AO41" s="281">
        <f>'[7] 15 квт на баланс'!$U$15+'[7]до 150 кВт'!$U$15+'[7]свыше 150 кВт'!$U$15</f>
        <v>967.98</v>
      </c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3"/>
      <c r="BA41" s="281">
        <f>'[7] 15 квт на баланс'!$W$15+'[7]до 150 кВт'!$W$15+'[7]свыше 150 кВт'!$W$15</f>
        <v>906.75</v>
      </c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3"/>
    </row>
    <row r="42" spans="1:64" x14ac:dyDescent="0.25">
      <c r="A42" s="247" t="s">
        <v>97</v>
      </c>
      <c r="B42" s="248"/>
      <c r="C42" s="248"/>
      <c r="D42" s="248"/>
      <c r="E42" s="248"/>
      <c r="F42" s="249"/>
      <c r="G42" s="250" t="s">
        <v>98</v>
      </c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2"/>
      <c r="AC42" s="284">
        <v>0</v>
      </c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3"/>
      <c r="AO42" s="284">
        <v>0</v>
      </c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3"/>
      <c r="BA42" s="284">
        <v>0</v>
      </c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3"/>
    </row>
    <row r="43" spans="1:64" x14ac:dyDescent="0.25">
      <c r="A43" s="285"/>
      <c r="B43" s="286"/>
      <c r="C43" s="286"/>
      <c r="D43" s="286"/>
      <c r="E43" s="286"/>
      <c r="F43" s="287"/>
      <c r="G43" s="288" t="s">
        <v>99</v>
      </c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90"/>
      <c r="AC43" s="267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9"/>
      <c r="AO43" s="267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9"/>
      <c r="BA43" s="267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9"/>
    </row>
    <row r="44" spans="1:64" x14ac:dyDescent="0.25">
      <c r="A44" s="247" t="s">
        <v>100</v>
      </c>
      <c r="B44" s="248"/>
      <c r="C44" s="248"/>
      <c r="D44" s="248"/>
      <c r="E44" s="248"/>
      <c r="F44" s="249"/>
      <c r="G44" s="250" t="s">
        <v>101</v>
      </c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2"/>
      <c r="AC44" s="284">
        <v>0</v>
      </c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3"/>
      <c r="AO44" s="284">
        <v>0</v>
      </c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3"/>
      <c r="BA44" s="284">
        <v>0</v>
      </c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3"/>
    </row>
    <row r="45" spans="1:64" x14ac:dyDescent="0.25">
      <c r="A45" s="270"/>
      <c r="B45" s="232"/>
      <c r="C45" s="232"/>
      <c r="D45" s="232"/>
      <c r="E45" s="232"/>
      <c r="F45" s="271"/>
      <c r="G45" s="272" t="s">
        <v>102</v>
      </c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6"/>
      <c r="AO45" s="264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6"/>
      <c r="BA45" s="264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6"/>
    </row>
    <row r="46" spans="1:64" x14ac:dyDescent="0.25">
      <c r="A46" s="270"/>
      <c r="B46" s="232"/>
      <c r="C46" s="232"/>
      <c r="D46" s="232"/>
      <c r="E46" s="232"/>
      <c r="F46" s="271"/>
      <c r="G46" s="272" t="s">
        <v>103</v>
      </c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6"/>
      <c r="AO46" s="264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6"/>
      <c r="BA46" s="264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6"/>
    </row>
    <row r="47" spans="1:64" x14ac:dyDescent="0.25">
      <c r="A47" s="270"/>
      <c r="B47" s="232"/>
      <c r="C47" s="232"/>
      <c r="D47" s="232"/>
      <c r="E47" s="232"/>
      <c r="F47" s="271"/>
      <c r="G47" s="272" t="s">
        <v>104</v>
      </c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6"/>
      <c r="AO47" s="264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6"/>
      <c r="BA47" s="264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6"/>
    </row>
    <row r="48" spans="1:64" x14ac:dyDescent="0.25">
      <c r="A48" s="285"/>
      <c r="B48" s="286"/>
      <c r="C48" s="286"/>
      <c r="D48" s="286"/>
      <c r="E48" s="286"/>
      <c r="F48" s="287"/>
      <c r="G48" s="288" t="s">
        <v>105</v>
      </c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90"/>
      <c r="AC48" s="267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9"/>
      <c r="AO48" s="267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9"/>
      <c r="BA48" s="267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9"/>
    </row>
    <row r="49" spans="1:64" x14ac:dyDescent="0.25">
      <c r="A49" s="275" t="s">
        <v>106</v>
      </c>
      <c r="B49" s="276"/>
      <c r="C49" s="276"/>
      <c r="D49" s="276"/>
      <c r="E49" s="276"/>
      <c r="F49" s="277"/>
      <c r="G49" s="278" t="s">
        <v>107</v>
      </c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80"/>
      <c r="AC49" s="291">
        <v>0</v>
      </c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3"/>
      <c r="AO49" s="291">
        <v>0</v>
      </c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3"/>
      <c r="BA49" s="291">
        <v>0</v>
      </c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3"/>
    </row>
    <row r="50" spans="1:64" x14ac:dyDescent="0.25">
      <c r="A50" s="247" t="s">
        <v>108</v>
      </c>
      <c r="B50" s="248"/>
      <c r="C50" s="248"/>
      <c r="D50" s="248"/>
      <c r="E50" s="248"/>
      <c r="F50" s="249"/>
      <c r="G50" s="250" t="s">
        <v>109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2"/>
      <c r="AC50" s="253">
        <f>'[7] 15 квт на баланс'!$S$19+'[7]до 150 кВт'!$S$19+'[7]свыше 150 кВт'!$S$19</f>
        <v>2558.5</v>
      </c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  <c r="AO50" s="253">
        <f>'[7] 15 квт на баланс'!$U$19+'[7]до 150 кВт'!$U$19+'[7]свыше 150 кВт'!$U$19</f>
        <v>3174.4500000000003</v>
      </c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3"/>
      <c r="BA50" s="253">
        <f>'[7] 15 квт на баланс'!$W$19+'[7]до 150 кВт'!$W$19+'[7]свыше 150 кВт'!$W$19</f>
        <v>3044.21</v>
      </c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3"/>
    </row>
    <row r="51" spans="1:64" x14ac:dyDescent="0.25">
      <c r="A51" s="270"/>
      <c r="B51" s="232"/>
      <c r="C51" s="232"/>
      <c r="D51" s="232"/>
      <c r="E51" s="232"/>
      <c r="F51" s="271"/>
      <c r="G51" s="272" t="s">
        <v>110</v>
      </c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6"/>
      <c r="AO51" s="264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6"/>
      <c r="BA51" s="264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6"/>
    </row>
    <row r="52" spans="1:64" x14ac:dyDescent="0.25">
      <c r="A52" s="285"/>
      <c r="B52" s="286"/>
      <c r="C52" s="286"/>
      <c r="D52" s="286"/>
      <c r="E52" s="286"/>
      <c r="F52" s="287"/>
      <c r="G52" s="288" t="s">
        <v>111</v>
      </c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90"/>
      <c r="AC52" s="267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AO52" s="267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9"/>
      <c r="BA52" s="267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9"/>
    </row>
    <row r="53" spans="1:64" x14ac:dyDescent="0.25">
      <c r="A53" s="247" t="s">
        <v>112</v>
      </c>
      <c r="B53" s="248"/>
      <c r="C53" s="248"/>
      <c r="D53" s="248"/>
      <c r="E53" s="248"/>
      <c r="F53" s="249"/>
      <c r="G53" s="250" t="s">
        <v>113</v>
      </c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2"/>
      <c r="AC53" s="284">
        <v>0</v>
      </c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3"/>
      <c r="AO53" s="284">
        <v>0</v>
      </c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3"/>
      <c r="BA53" s="284">
        <v>0</v>
      </c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3"/>
    </row>
    <row r="54" spans="1:64" x14ac:dyDescent="0.25">
      <c r="A54" s="285"/>
      <c r="B54" s="286"/>
      <c r="C54" s="286"/>
      <c r="D54" s="286"/>
      <c r="E54" s="286"/>
      <c r="F54" s="287"/>
      <c r="G54" s="288" t="s">
        <v>114</v>
      </c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90"/>
      <c r="AC54" s="267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AO54" s="267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9"/>
      <c r="BA54" s="267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9"/>
    </row>
    <row r="55" spans="1:64" x14ac:dyDescent="0.25">
      <c r="A55" s="292" t="s">
        <v>115</v>
      </c>
      <c r="B55" s="276"/>
      <c r="C55" s="276"/>
      <c r="D55" s="276"/>
      <c r="E55" s="276"/>
      <c r="F55" s="277"/>
      <c r="G55" s="278" t="s">
        <v>116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80"/>
      <c r="AC55" s="291">
        <v>0</v>
      </c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3"/>
      <c r="AO55" s="291">
        <v>0</v>
      </c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3"/>
      <c r="BA55" s="291">
        <v>0</v>
      </c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3"/>
    </row>
    <row r="56" spans="1:64" x14ac:dyDescent="0.25">
      <c r="A56" s="275" t="s">
        <v>117</v>
      </c>
      <c r="B56" s="276"/>
      <c r="C56" s="276"/>
      <c r="D56" s="276"/>
      <c r="E56" s="276"/>
      <c r="F56" s="277"/>
      <c r="G56" s="278" t="s">
        <v>118</v>
      </c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80"/>
      <c r="AC56" s="291">
        <v>0</v>
      </c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3"/>
      <c r="AO56" s="291">
        <v>0</v>
      </c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3"/>
      <c r="BA56" s="291">
        <v>0</v>
      </c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3"/>
    </row>
    <row r="57" spans="1:64" x14ac:dyDescent="0.25">
      <c r="A57" s="247" t="s">
        <v>119</v>
      </c>
      <c r="B57" s="248"/>
      <c r="C57" s="248"/>
      <c r="D57" s="248"/>
      <c r="E57" s="248"/>
      <c r="F57" s="249"/>
      <c r="G57" s="250" t="s">
        <v>120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2"/>
      <c r="AC57" s="284">
        <v>0</v>
      </c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3"/>
      <c r="AO57" s="284">
        <v>0</v>
      </c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3"/>
      <c r="BA57" s="284">
        <v>0</v>
      </c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3"/>
    </row>
    <row r="58" spans="1:64" x14ac:dyDescent="0.25">
      <c r="A58" s="285"/>
      <c r="B58" s="286"/>
      <c r="C58" s="286"/>
      <c r="D58" s="286"/>
      <c r="E58" s="286"/>
      <c r="F58" s="287"/>
      <c r="G58" s="288" t="s">
        <v>121</v>
      </c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90"/>
      <c r="AC58" s="267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9"/>
      <c r="AO58" s="267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9"/>
      <c r="BA58" s="267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9"/>
    </row>
    <row r="59" spans="1:64" x14ac:dyDescent="0.25">
      <c r="A59" s="247" t="s">
        <v>122</v>
      </c>
      <c r="B59" s="248"/>
      <c r="C59" s="248"/>
      <c r="D59" s="248"/>
      <c r="E59" s="248"/>
      <c r="F59" s="249"/>
      <c r="G59" s="250" t="s">
        <v>123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2"/>
      <c r="AC59" s="284">
        <v>0</v>
      </c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3"/>
      <c r="AO59" s="284">
        <v>0</v>
      </c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3"/>
      <c r="BA59" s="284">
        <v>0</v>
      </c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3"/>
    </row>
    <row r="60" spans="1:64" x14ac:dyDescent="0.25">
      <c r="A60" s="270"/>
      <c r="B60" s="232"/>
      <c r="C60" s="232"/>
      <c r="D60" s="232"/>
      <c r="E60" s="232"/>
      <c r="F60" s="271"/>
      <c r="G60" s="272" t="s">
        <v>124</v>
      </c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6"/>
      <c r="AO60" s="264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6"/>
      <c r="BA60" s="264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6"/>
    </row>
    <row r="61" spans="1:64" x14ac:dyDescent="0.25">
      <c r="A61" s="285"/>
      <c r="B61" s="286"/>
      <c r="C61" s="286"/>
      <c r="D61" s="286"/>
      <c r="E61" s="286"/>
      <c r="F61" s="287"/>
      <c r="G61" s="288" t="s">
        <v>125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90"/>
      <c r="AC61" s="267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9"/>
      <c r="AO61" s="267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9"/>
      <c r="BA61" s="267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9"/>
    </row>
  </sheetData>
  <mergeCells count="176">
    <mergeCell ref="BA59:BL61"/>
    <mergeCell ref="A60:F60"/>
    <mergeCell ref="G60:AB60"/>
    <mergeCell ref="A61:F61"/>
    <mergeCell ref="G61:AB61"/>
    <mergeCell ref="AC38:AN39"/>
    <mergeCell ref="AO38:AZ39"/>
    <mergeCell ref="BA38:BL39"/>
    <mergeCell ref="AC40:AN40"/>
    <mergeCell ref="AO40:AZ40"/>
    <mergeCell ref="A58:F58"/>
    <mergeCell ref="G58:AB58"/>
    <mergeCell ref="A59:F59"/>
    <mergeCell ref="G59:AB59"/>
    <mergeCell ref="AC59:AN61"/>
    <mergeCell ref="AO59:AZ61"/>
    <mergeCell ref="A56:F56"/>
    <mergeCell ref="G56:AB56"/>
    <mergeCell ref="AC56:AN56"/>
    <mergeCell ref="AO56:AZ56"/>
    <mergeCell ref="BA56:BL56"/>
    <mergeCell ref="A57:F57"/>
    <mergeCell ref="G57:AB57"/>
    <mergeCell ref="AC57:AN58"/>
    <mergeCell ref="A53:F53"/>
    <mergeCell ref="G53:AB53"/>
    <mergeCell ref="A49:F49"/>
    <mergeCell ref="G49:AB49"/>
    <mergeCell ref="AC49:AN49"/>
    <mergeCell ref="AO57:AZ58"/>
    <mergeCell ref="BA57:BL58"/>
    <mergeCell ref="AC53:AN54"/>
    <mergeCell ref="AO53:AZ54"/>
    <mergeCell ref="BA53:BL54"/>
    <mergeCell ref="A54:F54"/>
    <mergeCell ref="G54:AB54"/>
    <mergeCell ref="A55:F55"/>
    <mergeCell ref="G55:AB55"/>
    <mergeCell ref="AC55:AN55"/>
    <mergeCell ref="AO55:AZ55"/>
    <mergeCell ref="BA55:BL55"/>
    <mergeCell ref="BA49:BL49"/>
    <mergeCell ref="A50:F50"/>
    <mergeCell ref="G50:AB50"/>
    <mergeCell ref="AC50:AN52"/>
    <mergeCell ref="AO50:AZ52"/>
    <mergeCell ref="BA50:BL52"/>
    <mergeCell ref="A51:F51"/>
    <mergeCell ref="BA44:BL48"/>
    <mergeCell ref="A45:F45"/>
    <mergeCell ref="G45:AB45"/>
    <mergeCell ref="A46:F46"/>
    <mergeCell ref="G46:AB46"/>
    <mergeCell ref="A47:F47"/>
    <mergeCell ref="G47:AB47"/>
    <mergeCell ref="A48:F48"/>
    <mergeCell ref="G48:AB48"/>
    <mergeCell ref="G51:AB51"/>
    <mergeCell ref="A52:F52"/>
    <mergeCell ref="G52:AB52"/>
    <mergeCell ref="A44:F44"/>
    <mergeCell ref="G44:AB44"/>
    <mergeCell ref="AC44:AN48"/>
    <mergeCell ref="AO44:AZ48"/>
    <mergeCell ref="A41:F41"/>
    <mergeCell ref="G41:AB41"/>
    <mergeCell ref="AC41:AN41"/>
    <mergeCell ref="AO41:AZ41"/>
    <mergeCell ref="AO49:AZ49"/>
    <mergeCell ref="BA41:BL41"/>
    <mergeCell ref="A42:F42"/>
    <mergeCell ref="G42:AB42"/>
    <mergeCell ref="AC42:AN43"/>
    <mergeCell ref="AO42:AZ43"/>
    <mergeCell ref="BA42:BL43"/>
    <mergeCell ref="A38:F38"/>
    <mergeCell ref="G38:AB38"/>
    <mergeCell ref="A39:F39"/>
    <mergeCell ref="G39:AB39"/>
    <mergeCell ref="A40:F40"/>
    <mergeCell ref="G40:AB40"/>
    <mergeCell ref="BA40:BL40"/>
    <mergeCell ref="A43:F43"/>
    <mergeCell ref="G43:AB43"/>
    <mergeCell ref="A35:F35"/>
    <mergeCell ref="G35:AB35"/>
    <mergeCell ref="AC35:AN37"/>
    <mergeCell ref="AO35:AZ37"/>
    <mergeCell ref="BA35:BL37"/>
    <mergeCell ref="A36:F36"/>
    <mergeCell ref="G36:AB36"/>
    <mergeCell ref="A37:F37"/>
    <mergeCell ref="G37:AB37"/>
    <mergeCell ref="A33:F33"/>
    <mergeCell ref="G33:AB33"/>
    <mergeCell ref="AC33:AN34"/>
    <mergeCell ref="AO33:AZ34"/>
    <mergeCell ref="BA33:BL34"/>
    <mergeCell ref="A34:F34"/>
    <mergeCell ref="G34:AB34"/>
    <mergeCell ref="A31:F31"/>
    <mergeCell ref="G31:AB31"/>
    <mergeCell ref="AC31:AN32"/>
    <mergeCell ref="AO31:AZ32"/>
    <mergeCell ref="BA31:BL32"/>
    <mergeCell ref="A32:F32"/>
    <mergeCell ref="G32:AB32"/>
    <mergeCell ref="BA28:BL28"/>
    <mergeCell ref="A29:F29"/>
    <mergeCell ref="G29:AB29"/>
    <mergeCell ref="AC29:AN30"/>
    <mergeCell ref="AO29:AZ30"/>
    <mergeCell ref="BA29:BL30"/>
    <mergeCell ref="A30:F30"/>
    <mergeCell ref="G30:AB30"/>
    <mergeCell ref="A27:F27"/>
    <mergeCell ref="G27:AB27"/>
    <mergeCell ref="A28:F28"/>
    <mergeCell ref="G28:AB28"/>
    <mergeCell ref="AC28:AN28"/>
    <mergeCell ref="AO28:AZ28"/>
    <mergeCell ref="A25:F25"/>
    <mergeCell ref="G25:AB25"/>
    <mergeCell ref="AC25:AN25"/>
    <mergeCell ref="AO25:AZ25"/>
    <mergeCell ref="BA25:BL25"/>
    <mergeCell ref="A26:F26"/>
    <mergeCell ref="G26:AB26"/>
    <mergeCell ref="AC26:AN27"/>
    <mergeCell ref="AO26:AZ27"/>
    <mergeCell ref="BA26:BL27"/>
    <mergeCell ref="A21:F21"/>
    <mergeCell ref="G21:AB21"/>
    <mergeCell ref="AC21:AN21"/>
    <mergeCell ref="AO21:AZ21"/>
    <mergeCell ref="BA21:BL21"/>
    <mergeCell ref="A22:F22"/>
    <mergeCell ref="G22:AB22"/>
    <mergeCell ref="AC22:AN24"/>
    <mergeCell ref="AO22:AZ24"/>
    <mergeCell ref="BA22:BL24"/>
    <mergeCell ref="A23:F23"/>
    <mergeCell ref="G23:AB23"/>
    <mergeCell ref="A24:F24"/>
    <mergeCell ref="G24:AB24"/>
    <mergeCell ref="A19:F19"/>
    <mergeCell ref="G19:AB19"/>
    <mergeCell ref="AC19:AN19"/>
    <mergeCell ref="AO19:AZ19"/>
    <mergeCell ref="BA19:BL19"/>
    <mergeCell ref="A20:F20"/>
    <mergeCell ref="G20:AB20"/>
    <mergeCell ref="AC20:AN20"/>
    <mergeCell ref="AO20:AZ20"/>
    <mergeCell ref="BA20:BL20"/>
    <mergeCell ref="A17:F17"/>
    <mergeCell ref="G17:AB17"/>
    <mergeCell ref="AC17:AN17"/>
    <mergeCell ref="AO17:AZ17"/>
    <mergeCell ref="BA17:BL17"/>
    <mergeCell ref="A18:F18"/>
    <mergeCell ref="G18:AB18"/>
    <mergeCell ref="AC18:AN18"/>
    <mergeCell ref="AO18:AZ18"/>
    <mergeCell ref="BA18:BL18"/>
    <mergeCell ref="A8:BL8"/>
    <mergeCell ref="A9:BL9"/>
    <mergeCell ref="A10:BL10"/>
    <mergeCell ref="AN11:AS11"/>
    <mergeCell ref="A12:BL12"/>
    <mergeCell ref="A13:BL13"/>
    <mergeCell ref="A16:F16"/>
    <mergeCell ref="G16:AB16"/>
    <mergeCell ref="AC16:AN16"/>
    <mergeCell ref="AO16:AZ16"/>
    <mergeCell ref="BA16:BL16"/>
  </mergeCells>
  <pageMargins left="0.51181102362204722" right="0.11811023622047245" top="0.35433070866141736" bottom="0.55118110236220474" header="0" footer="0.11811023622047245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F5F4-E9DC-4B9B-86F1-600F1FAC2DB1}">
  <dimension ref="A1:AD97"/>
  <sheetViews>
    <sheetView zoomScale="60" zoomScaleNormal="60" workbookViewId="0">
      <selection activeCell="Q109" sqref="Q109"/>
    </sheetView>
  </sheetViews>
  <sheetFormatPr defaultRowHeight="15" x14ac:dyDescent="0.25"/>
  <cols>
    <col min="1" max="1" width="12.5703125" style="55" customWidth="1"/>
    <col min="2" max="2" width="8.5703125" style="55" customWidth="1"/>
    <col min="3" max="3" width="33.42578125" style="55" customWidth="1"/>
    <col min="4" max="4" width="14.42578125" style="55" customWidth="1"/>
    <col min="5" max="5" width="16.85546875" style="56" customWidth="1"/>
    <col min="6" max="14" width="14.42578125" style="54" customWidth="1"/>
    <col min="15" max="15" width="16.140625" style="54" customWidth="1"/>
    <col min="16" max="16" width="11.5703125" style="54" customWidth="1"/>
    <col min="17" max="17" width="14.42578125" style="54" customWidth="1"/>
    <col min="18" max="18" width="9.140625" style="54" customWidth="1"/>
    <col min="19" max="30" width="12.85546875" style="54" customWidth="1"/>
    <col min="31" max="256" width="9.140625" style="55"/>
    <col min="257" max="257" width="12.5703125" style="55" customWidth="1"/>
    <col min="258" max="258" width="8.5703125" style="55" customWidth="1"/>
    <col min="259" max="259" width="33.42578125" style="55" customWidth="1"/>
    <col min="260" max="260" width="14.42578125" style="55" customWidth="1"/>
    <col min="261" max="261" width="16.85546875" style="55" customWidth="1"/>
    <col min="262" max="270" width="14.42578125" style="55" customWidth="1"/>
    <col min="271" max="271" width="16.140625" style="55" customWidth="1"/>
    <col min="272" max="272" width="11.5703125" style="55" customWidth="1"/>
    <col min="273" max="273" width="14.42578125" style="55" customWidth="1"/>
    <col min="274" max="274" width="9.140625" style="55"/>
    <col min="275" max="286" width="12.85546875" style="55" customWidth="1"/>
    <col min="287" max="512" width="9.140625" style="55"/>
    <col min="513" max="513" width="12.5703125" style="55" customWidth="1"/>
    <col min="514" max="514" width="8.5703125" style="55" customWidth="1"/>
    <col min="515" max="515" width="33.42578125" style="55" customWidth="1"/>
    <col min="516" max="516" width="14.42578125" style="55" customWidth="1"/>
    <col min="517" max="517" width="16.85546875" style="55" customWidth="1"/>
    <col min="518" max="526" width="14.42578125" style="55" customWidth="1"/>
    <col min="527" max="527" width="16.140625" style="55" customWidth="1"/>
    <col min="528" max="528" width="11.5703125" style="55" customWidth="1"/>
    <col min="529" max="529" width="14.42578125" style="55" customWidth="1"/>
    <col min="530" max="530" width="9.140625" style="55"/>
    <col min="531" max="542" width="12.85546875" style="55" customWidth="1"/>
    <col min="543" max="768" width="9.140625" style="55"/>
    <col min="769" max="769" width="12.5703125" style="55" customWidth="1"/>
    <col min="770" max="770" width="8.5703125" style="55" customWidth="1"/>
    <col min="771" max="771" width="33.42578125" style="55" customWidth="1"/>
    <col min="772" max="772" width="14.42578125" style="55" customWidth="1"/>
    <col min="773" max="773" width="16.85546875" style="55" customWidth="1"/>
    <col min="774" max="782" width="14.42578125" style="55" customWidth="1"/>
    <col min="783" max="783" width="16.140625" style="55" customWidth="1"/>
    <col min="784" max="784" width="11.5703125" style="55" customWidth="1"/>
    <col min="785" max="785" width="14.42578125" style="55" customWidth="1"/>
    <col min="786" max="786" width="9.140625" style="55"/>
    <col min="787" max="798" width="12.85546875" style="55" customWidth="1"/>
    <col min="799" max="1024" width="9.140625" style="55"/>
    <col min="1025" max="1025" width="12.5703125" style="55" customWidth="1"/>
    <col min="1026" max="1026" width="8.5703125" style="55" customWidth="1"/>
    <col min="1027" max="1027" width="33.42578125" style="55" customWidth="1"/>
    <col min="1028" max="1028" width="14.42578125" style="55" customWidth="1"/>
    <col min="1029" max="1029" width="16.85546875" style="55" customWidth="1"/>
    <col min="1030" max="1038" width="14.42578125" style="55" customWidth="1"/>
    <col min="1039" max="1039" width="16.140625" style="55" customWidth="1"/>
    <col min="1040" max="1040" width="11.5703125" style="55" customWidth="1"/>
    <col min="1041" max="1041" width="14.42578125" style="55" customWidth="1"/>
    <col min="1042" max="1042" width="9.140625" style="55"/>
    <col min="1043" max="1054" width="12.85546875" style="55" customWidth="1"/>
    <col min="1055" max="1280" width="9.140625" style="55"/>
    <col min="1281" max="1281" width="12.5703125" style="55" customWidth="1"/>
    <col min="1282" max="1282" width="8.5703125" style="55" customWidth="1"/>
    <col min="1283" max="1283" width="33.42578125" style="55" customWidth="1"/>
    <col min="1284" max="1284" width="14.42578125" style="55" customWidth="1"/>
    <col min="1285" max="1285" width="16.85546875" style="55" customWidth="1"/>
    <col min="1286" max="1294" width="14.42578125" style="55" customWidth="1"/>
    <col min="1295" max="1295" width="16.140625" style="55" customWidth="1"/>
    <col min="1296" max="1296" width="11.5703125" style="55" customWidth="1"/>
    <col min="1297" max="1297" width="14.42578125" style="55" customWidth="1"/>
    <col min="1298" max="1298" width="9.140625" style="55"/>
    <col min="1299" max="1310" width="12.85546875" style="55" customWidth="1"/>
    <col min="1311" max="1536" width="9.140625" style="55"/>
    <col min="1537" max="1537" width="12.5703125" style="55" customWidth="1"/>
    <col min="1538" max="1538" width="8.5703125" style="55" customWidth="1"/>
    <col min="1539" max="1539" width="33.42578125" style="55" customWidth="1"/>
    <col min="1540" max="1540" width="14.42578125" style="55" customWidth="1"/>
    <col min="1541" max="1541" width="16.85546875" style="55" customWidth="1"/>
    <col min="1542" max="1550" width="14.42578125" style="55" customWidth="1"/>
    <col min="1551" max="1551" width="16.140625" style="55" customWidth="1"/>
    <col min="1552" max="1552" width="11.5703125" style="55" customWidth="1"/>
    <col min="1553" max="1553" width="14.42578125" style="55" customWidth="1"/>
    <col min="1554" max="1554" width="9.140625" style="55"/>
    <col min="1555" max="1566" width="12.85546875" style="55" customWidth="1"/>
    <col min="1567" max="1792" width="9.140625" style="55"/>
    <col min="1793" max="1793" width="12.5703125" style="55" customWidth="1"/>
    <col min="1794" max="1794" width="8.5703125" style="55" customWidth="1"/>
    <col min="1795" max="1795" width="33.42578125" style="55" customWidth="1"/>
    <col min="1796" max="1796" width="14.42578125" style="55" customWidth="1"/>
    <col min="1797" max="1797" width="16.85546875" style="55" customWidth="1"/>
    <col min="1798" max="1806" width="14.42578125" style="55" customWidth="1"/>
    <col min="1807" max="1807" width="16.140625" style="55" customWidth="1"/>
    <col min="1808" max="1808" width="11.5703125" style="55" customWidth="1"/>
    <col min="1809" max="1809" width="14.42578125" style="55" customWidth="1"/>
    <col min="1810" max="1810" width="9.140625" style="55"/>
    <col min="1811" max="1822" width="12.85546875" style="55" customWidth="1"/>
    <col min="1823" max="2048" width="9.140625" style="55"/>
    <col min="2049" max="2049" width="12.5703125" style="55" customWidth="1"/>
    <col min="2050" max="2050" width="8.5703125" style="55" customWidth="1"/>
    <col min="2051" max="2051" width="33.42578125" style="55" customWidth="1"/>
    <col min="2052" max="2052" width="14.42578125" style="55" customWidth="1"/>
    <col min="2053" max="2053" width="16.85546875" style="55" customWidth="1"/>
    <col min="2054" max="2062" width="14.42578125" style="55" customWidth="1"/>
    <col min="2063" max="2063" width="16.140625" style="55" customWidth="1"/>
    <col min="2064" max="2064" width="11.5703125" style="55" customWidth="1"/>
    <col min="2065" max="2065" width="14.42578125" style="55" customWidth="1"/>
    <col min="2066" max="2066" width="9.140625" style="55"/>
    <col min="2067" max="2078" width="12.85546875" style="55" customWidth="1"/>
    <col min="2079" max="2304" width="9.140625" style="55"/>
    <col min="2305" max="2305" width="12.5703125" style="55" customWidth="1"/>
    <col min="2306" max="2306" width="8.5703125" style="55" customWidth="1"/>
    <col min="2307" max="2307" width="33.42578125" style="55" customWidth="1"/>
    <col min="2308" max="2308" width="14.42578125" style="55" customWidth="1"/>
    <col min="2309" max="2309" width="16.85546875" style="55" customWidth="1"/>
    <col min="2310" max="2318" width="14.42578125" style="55" customWidth="1"/>
    <col min="2319" max="2319" width="16.140625" style="55" customWidth="1"/>
    <col min="2320" max="2320" width="11.5703125" style="55" customWidth="1"/>
    <col min="2321" max="2321" width="14.42578125" style="55" customWidth="1"/>
    <col min="2322" max="2322" width="9.140625" style="55"/>
    <col min="2323" max="2334" width="12.85546875" style="55" customWidth="1"/>
    <col min="2335" max="2560" width="9.140625" style="55"/>
    <col min="2561" max="2561" width="12.5703125" style="55" customWidth="1"/>
    <col min="2562" max="2562" width="8.5703125" style="55" customWidth="1"/>
    <col min="2563" max="2563" width="33.42578125" style="55" customWidth="1"/>
    <col min="2564" max="2564" width="14.42578125" style="55" customWidth="1"/>
    <col min="2565" max="2565" width="16.85546875" style="55" customWidth="1"/>
    <col min="2566" max="2574" width="14.42578125" style="55" customWidth="1"/>
    <col min="2575" max="2575" width="16.140625" style="55" customWidth="1"/>
    <col min="2576" max="2576" width="11.5703125" style="55" customWidth="1"/>
    <col min="2577" max="2577" width="14.42578125" style="55" customWidth="1"/>
    <col min="2578" max="2578" width="9.140625" style="55"/>
    <col min="2579" max="2590" width="12.85546875" style="55" customWidth="1"/>
    <col min="2591" max="2816" width="9.140625" style="55"/>
    <col min="2817" max="2817" width="12.5703125" style="55" customWidth="1"/>
    <col min="2818" max="2818" width="8.5703125" style="55" customWidth="1"/>
    <col min="2819" max="2819" width="33.42578125" style="55" customWidth="1"/>
    <col min="2820" max="2820" width="14.42578125" style="55" customWidth="1"/>
    <col min="2821" max="2821" width="16.85546875" style="55" customWidth="1"/>
    <col min="2822" max="2830" width="14.42578125" style="55" customWidth="1"/>
    <col min="2831" max="2831" width="16.140625" style="55" customWidth="1"/>
    <col min="2832" max="2832" width="11.5703125" style="55" customWidth="1"/>
    <col min="2833" max="2833" width="14.42578125" style="55" customWidth="1"/>
    <col min="2834" max="2834" width="9.140625" style="55"/>
    <col min="2835" max="2846" width="12.85546875" style="55" customWidth="1"/>
    <col min="2847" max="3072" width="9.140625" style="55"/>
    <col min="3073" max="3073" width="12.5703125" style="55" customWidth="1"/>
    <col min="3074" max="3074" width="8.5703125" style="55" customWidth="1"/>
    <col min="3075" max="3075" width="33.42578125" style="55" customWidth="1"/>
    <col min="3076" max="3076" width="14.42578125" style="55" customWidth="1"/>
    <col min="3077" max="3077" width="16.85546875" style="55" customWidth="1"/>
    <col min="3078" max="3086" width="14.42578125" style="55" customWidth="1"/>
    <col min="3087" max="3087" width="16.140625" style="55" customWidth="1"/>
    <col min="3088" max="3088" width="11.5703125" style="55" customWidth="1"/>
    <col min="3089" max="3089" width="14.42578125" style="55" customWidth="1"/>
    <col min="3090" max="3090" width="9.140625" style="55"/>
    <col min="3091" max="3102" width="12.85546875" style="55" customWidth="1"/>
    <col min="3103" max="3328" width="9.140625" style="55"/>
    <col min="3329" max="3329" width="12.5703125" style="55" customWidth="1"/>
    <col min="3330" max="3330" width="8.5703125" style="55" customWidth="1"/>
    <col min="3331" max="3331" width="33.42578125" style="55" customWidth="1"/>
    <col min="3332" max="3332" width="14.42578125" style="55" customWidth="1"/>
    <col min="3333" max="3333" width="16.85546875" style="55" customWidth="1"/>
    <col min="3334" max="3342" width="14.42578125" style="55" customWidth="1"/>
    <col min="3343" max="3343" width="16.140625" style="55" customWidth="1"/>
    <col min="3344" max="3344" width="11.5703125" style="55" customWidth="1"/>
    <col min="3345" max="3345" width="14.42578125" style="55" customWidth="1"/>
    <col min="3346" max="3346" width="9.140625" style="55"/>
    <col min="3347" max="3358" width="12.85546875" style="55" customWidth="1"/>
    <col min="3359" max="3584" width="9.140625" style="55"/>
    <col min="3585" max="3585" width="12.5703125" style="55" customWidth="1"/>
    <col min="3586" max="3586" width="8.5703125" style="55" customWidth="1"/>
    <col min="3587" max="3587" width="33.42578125" style="55" customWidth="1"/>
    <col min="3588" max="3588" width="14.42578125" style="55" customWidth="1"/>
    <col min="3589" max="3589" width="16.85546875" style="55" customWidth="1"/>
    <col min="3590" max="3598" width="14.42578125" style="55" customWidth="1"/>
    <col min="3599" max="3599" width="16.140625" style="55" customWidth="1"/>
    <col min="3600" max="3600" width="11.5703125" style="55" customWidth="1"/>
    <col min="3601" max="3601" width="14.42578125" style="55" customWidth="1"/>
    <col min="3602" max="3602" width="9.140625" style="55"/>
    <col min="3603" max="3614" width="12.85546875" style="55" customWidth="1"/>
    <col min="3615" max="3840" width="9.140625" style="55"/>
    <col min="3841" max="3841" width="12.5703125" style="55" customWidth="1"/>
    <col min="3842" max="3842" width="8.5703125" style="55" customWidth="1"/>
    <col min="3843" max="3843" width="33.42578125" style="55" customWidth="1"/>
    <col min="3844" max="3844" width="14.42578125" style="55" customWidth="1"/>
    <col min="3845" max="3845" width="16.85546875" style="55" customWidth="1"/>
    <col min="3846" max="3854" width="14.42578125" style="55" customWidth="1"/>
    <col min="3855" max="3855" width="16.140625" style="55" customWidth="1"/>
    <col min="3856" max="3856" width="11.5703125" style="55" customWidth="1"/>
    <col min="3857" max="3857" width="14.42578125" style="55" customWidth="1"/>
    <col min="3858" max="3858" width="9.140625" style="55"/>
    <col min="3859" max="3870" width="12.85546875" style="55" customWidth="1"/>
    <col min="3871" max="4096" width="9.140625" style="55"/>
    <col min="4097" max="4097" width="12.5703125" style="55" customWidth="1"/>
    <col min="4098" max="4098" width="8.5703125" style="55" customWidth="1"/>
    <col min="4099" max="4099" width="33.42578125" style="55" customWidth="1"/>
    <col min="4100" max="4100" width="14.42578125" style="55" customWidth="1"/>
    <col min="4101" max="4101" width="16.85546875" style="55" customWidth="1"/>
    <col min="4102" max="4110" width="14.42578125" style="55" customWidth="1"/>
    <col min="4111" max="4111" width="16.140625" style="55" customWidth="1"/>
    <col min="4112" max="4112" width="11.5703125" style="55" customWidth="1"/>
    <col min="4113" max="4113" width="14.42578125" style="55" customWidth="1"/>
    <col min="4114" max="4114" width="9.140625" style="55"/>
    <col min="4115" max="4126" width="12.85546875" style="55" customWidth="1"/>
    <col min="4127" max="4352" width="9.140625" style="55"/>
    <col min="4353" max="4353" width="12.5703125" style="55" customWidth="1"/>
    <col min="4354" max="4354" width="8.5703125" style="55" customWidth="1"/>
    <col min="4355" max="4355" width="33.42578125" style="55" customWidth="1"/>
    <col min="4356" max="4356" width="14.42578125" style="55" customWidth="1"/>
    <col min="4357" max="4357" width="16.85546875" style="55" customWidth="1"/>
    <col min="4358" max="4366" width="14.42578125" style="55" customWidth="1"/>
    <col min="4367" max="4367" width="16.140625" style="55" customWidth="1"/>
    <col min="4368" max="4368" width="11.5703125" style="55" customWidth="1"/>
    <col min="4369" max="4369" width="14.42578125" style="55" customWidth="1"/>
    <col min="4370" max="4370" width="9.140625" style="55"/>
    <col min="4371" max="4382" width="12.85546875" style="55" customWidth="1"/>
    <col min="4383" max="4608" width="9.140625" style="55"/>
    <col min="4609" max="4609" width="12.5703125" style="55" customWidth="1"/>
    <col min="4610" max="4610" width="8.5703125" style="55" customWidth="1"/>
    <col min="4611" max="4611" width="33.42578125" style="55" customWidth="1"/>
    <col min="4612" max="4612" width="14.42578125" style="55" customWidth="1"/>
    <col min="4613" max="4613" width="16.85546875" style="55" customWidth="1"/>
    <col min="4614" max="4622" width="14.42578125" style="55" customWidth="1"/>
    <col min="4623" max="4623" width="16.140625" style="55" customWidth="1"/>
    <col min="4624" max="4624" width="11.5703125" style="55" customWidth="1"/>
    <col min="4625" max="4625" width="14.42578125" style="55" customWidth="1"/>
    <col min="4626" max="4626" width="9.140625" style="55"/>
    <col min="4627" max="4638" width="12.85546875" style="55" customWidth="1"/>
    <col min="4639" max="4864" width="9.140625" style="55"/>
    <col min="4865" max="4865" width="12.5703125" style="55" customWidth="1"/>
    <col min="4866" max="4866" width="8.5703125" style="55" customWidth="1"/>
    <col min="4867" max="4867" width="33.42578125" style="55" customWidth="1"/>
    <col min="4868" max="4868" width="14.42578125" style="55" customWidth="1"/>
    <col min="4869" max="4869" width="16.85546875" style="55" customWidth="1"/>
    <col min="4870" max="4878" width="14.42578125" style="55" customWidth="1"/>
    <col min="4879" max="4879" width="16.140625" style="55" customWidth="1"/>
    <col min="4880" max="4880" width="11.5703125" style="55" customWidth="1"/>
    <col min="4881" max="4881" width="14.42578125" style="55" customWidth="1"/>
    <col min="4882" max="4882" width="9.140625" style="55"/>
    <col min="4883" max="4894" width="12.85546875" style="55" customWidth="1"/>
    <col min="4895" max="5120" width="9.140625" style="55"/>
    <col min="5121" max="5121" width="12.5703125" style="55" customWidth="1"/>
    <col min="5122" max="5122" width="8.5703125" style="55" customWidth="1"/>
    <col min="5123" max="5123" width="33.42578125" style="55" customWidth="1"/>
    <col min="5124" max="5124" width="14.42578125" style="55" customWidth="1"/>
    <col min="5125" max="5125" width="16.85546875" style="55" customWidth="1"/>
    <col min="5126" max="5134" width="14.42578125" style="55" customWidth="1"/>
    <col min="5135" max="5135" width="16.140625" style="55" customWidth="1"/>
    <col min="5136" max="5136" width="11.5703125" style="55" customWidth="1"/>
    <col min="5137" max="5137" width="14.42578125" style="55" customWidth="1"/>
    <col min="5138" max="5138" width="9.140625" style="55"/>
    <col min="5139" max="5150" width="12.85546875" style="55" customWidth="1"/>
    <col min="5151" max="5376" width="9.140625" style="55"/>
    <col min="5377" max="5377" width="12.5703125" style="55" customWidth="1"/>
    <col min="5378" max="5378" width="8.5703125" style="55" customWidth="1"/>
    <col min="5379" max="5379" width="33.42578125" style="55" customWidth="1"/>
    <col min="5380" max="5380" width="14.42578125" style="55" customWidth="1"/>
    <col min="5381" max="5381" width="16.85546875" style="55" customWidth="1"/>
    <col min="5382" max="5390" width="14.42578125" style="55" customWidth="1"/>
    <col min="5391" max="5391" width="16.140625" style="55" customWidth="1"/>
    <col min="5392" max="5392" width="11.5703125" style="55" customWidth="1"/>
    <col min="5393" max="5393" width="14.42578125" style="55" customWidth="1"/>
    <col min="5394" max="5394" width="9.140625" style="55"/>
    <col min="5395" max="5406" width="12.85546875" style="55" customWidth="1"/>
    <col min="5407" max="5632" width="9.140625" style="55"/>
    <col min="5633" max="5633" width="12.5703125" style="55" customWidth="1"/>
    <col min="5634" max="5634" width="8.5703125" style="55" customWidth="1"/>
    <col min="5635" max="5635" width="33.42578125" style="55" customWidth="1"/>
    <col min="5636" max="5636" width="14.42578125" style="55" customWidth="1"/>
    <col min="5637" max="5637" width="16.85546875" style="55" customWidth="1"/>
    <col min="5638" max="5646" width="14.42578125" style="55" customWidth="1"/>
    <col min="5647" max="5647" width="16.140625" style="55" customWidth="1"/>
    <col min="5648" max="5648" width="11.5703125" style="55" customWidth="1"/>
    <col min="5649" max="5649" width="14.42578125" style="55" customWidth="1"/>
    <col min="5650" max="5650" width="9.140625" style="55"/>
    <col min="5651" max="5662" width="12.85546875" style="55" customWidth="1"/>
    <col min="5663" max="5888" width="9.140625" style="55"/>
    <col min="5889" max="5889" width="12.5703125" style="55" customWidth="1"/>
    <col min="5890" max="5890" width="8.5703125" style="55" customWidth="1"/>
    <col min="5891" max="5891" width="33.42578125" style="55" customWidth="1"/>
    <col min="5892" max="5892" width="14.42578125" style="55" customWidth="1"/>
    <col min="5893" max="5893" width="16.85546875" style="55" customWidth="1"/>
    <col min="5894" max="5902" width="14.42578125" style="55" customWidth="1"/>
    <col min="5903" max="5903" width="16.140625" style="55" customWidth="1"/>
    <col min="5904" max="5904" width="11.5703125" style="55" customWidth="1"/>
    <col min="5905" max="5905" width="14.42578125" style="55" customWidth="1"/>
    <col min="5906" max="5906" width="9.140625" style="55"/>
    <col min="5907" max="5918" width="12.85546875" style="55" customWidth="1"/>
    <col min="5919" max="6144" width="9.140625" style="55"/>
    <col min="6145" max="6145" width="12.5703125" style="55" customWidth="1"/>
    <col min="6146" max="6146" width="8.5703125" style="55" customWidth="1"/>
    <col min="6147" max="6147" width="33.42578125" style="55" customWidth="1"/>
    <col min="6148" max="6148" width="14.42578125" style="55" customWidth="1"/>
    <col min="6149" max="6149" width="16.85546875" style="55" customWidth="1"/>
    <col min="6150" max="6158" width="14.42578125" style="55" customWidth="1"/>
    <col min="6159" max="6159" width="16.140625" style="55" customWidth="1"/>
    <col min="6160" max="6160" width="11.5703125" style="55" customWidth="1"/>
    <col min="6161" max="6161" width="14.42578125" style="55" customWidth="1"/>
    <col min="6162" max="6162" width="9.140625" style="55"/>
    <col min="6163" max="6174" width="12.85546875" style="55" customWidth="1"/>
    <col min="6175" max="6400" width="9.140625" style="55"/>
    <col min="6401" max="6401" width="12.5703125" style="55" customWidth="1"/>
    <col min="6402" max="6402" width="8.5703125" style="55" customWidth="1"/>
    <col min="6403" max="6403" width="33.42578125" style="55" customWidth="1"/>
    <col min="6404" max="6404" width="14.42578125" style="55" customWidth="1"/>
    <col min="6405" max="6405" width="16.85546875" style="55" customWidth="1"/>
    <col min="6406" max="6414" width="14.42578125" style="55" customWidth="1"/>
    <col min="6415" max="6415" width="16.140625" style="55" customWidth="1"/>
    <col min="6416" max="6416" width="11.5703125" style="55" customWidth="1"/>
    <col min="6417" max="6417" width="14.42578125" style="55" customWidth="1"/>
    <col min="6418" max="6418" width="9.140625" style="55"/>
    <col min="6419" max="6430" width="12.85546875" style="55" customWidth="1"/>
    <col min="6431" max="6656" width="9.140625" style="55"/>
    <col min="6657" max="6657" width="12.5703125" style="55" customWidth="1"/>
    <col min="6658" max="6658" width="8.5703125" style="55" customWidth="1"/>
    <col min="6659" max="6659" width="33.42578125" style="55" customWidth="1"/>
    <col min="6660" max="6660" width="14.42578125" style="55" customWidth="1"/>
    <col min="6661" max="6661" width="16.85546875" style="55" customWidth="1"/>
    <col min="6662" max="6670" width="14.42578125" style="55" customWidth="1"/>
    <col min="6671" max="6671" width="16.140625" style="55" customWidth="1"/>
    <col min="6672" max="6672" width="11.5703125" style="55" customWidth="1"/>
    <col min="6673" max="6673" width="14.42578125" style="55" customWidth="1"/>
    <col min="6674" max="6674" width="9.140625" style="55"/>
    <col min="6675" max="6686" width="12.85546875" style="55" customWidth="1"/>
    <col min="6687" max="6912" width="9.140625" style="55"/>
    <col min="6913" max="6913" width="12.5703125" style="55" customWidth="1"/>
    <col min="6914" max="6914" width="8.5703125" style="55" customWidth="1"/>
    <col min="6915" max="6915" width="33.42578125" style="55" customWidth="1"/>
    <col min="6916" max="6916" width="14.42578125" style="55" customWidth="1"/>
    <col min="6917" max="6917" width="16.85546875" style="55" customWidth="1"/>
    <col min="6918" max="6926" width="14.42578125" style="55" customWidth="1"/>
    <col min="6927" max="6927" width="16.140625" style="55" customWidth="1"/>
    <col min="6928" max="6928" width="11.5703125" style="55" customWidth="1"/>
    <col min="6929" max="6929" width="14.42578125" style="55" customWidth="1"/>
    <col min="6930" max="6930" width="9.140625" style="55"/>
    <col min="6931" max="6942" width="12.85546875" style="55" customWidth="1"/>
    <col min="6943" max="7168" width="9.140625" style="55"/>
    <col min="7169" max="7169" width="12.5703125" style="55" customWidth="1"/>
    <col min="7170" max="7170" width="8.5703125" style="55" customWidth="1"/>
    <col min="7171" max="7171" width="33.42578125" style="55" customWidth="1"/>
    <col min="7172" max="7172" width="14.42578125" style="55" customWidth="1"/>
    <col min="7173" max="7173" width="16.85546875" style="55" customWidth="1"/>
    <col min="7174" max="7182" width="14.42578125" style="55" customWidth="1"/>
    <col min="7183" max="7183" width="16.140625" style="55" customWidth="1"/>
    <col min="7184" max="7184" width="11.5703125" style="55" customWidth="1"/>
    <col min="7185" max="7185" width="14.42578125" style="55" customWidth="1"/>
    <col min="7186" max="7186" width="9.140625" style="55"/>
    <col min="7187" max="7198" width="12.85546875" style="55" customWidth="1"/>
    <col min="7199" max="7424" width="9.140625" style="55"/>
    <col min="7425" max="7425" width="12.5703125" style="55" customWidth="1"/>
    <col min="7426" max="7426" width="8.5703125" style="55" customWidth="1"/>
    <col min="7427" max="7427" width="33.42578125" style="55" customWidth="1"/>
    <col min="7428" max="7428" width="14.42578125" style="55" customWidth="1"/>
    <col min="7429" max="7429" width="16.85546875" style="55" customWidth="1"/>
    <col min="7430" max="7438" width="14.42578125" style="55" customWidth="1"/>
    <col min="7439" max="7439" width="16.140625" style="55" customWidth="1"/>
    <col min="7440" max="7440" width="11.5703125" style="55" customWidth="1"/>
    <col min="7441" max="7441" width="14.42578125" style="55" customWidth="1"/>
    <col min="7442" max="7442" width="9.140625" style="55"/>
    <col min="7443" max="7454" width="12.85546875" style="55" customWidth="1"/>
    <col min="7455" max="7680" width="9.140625" style="55"/>
    <col min="7681" max="7681" width="12.5703125" style="55" customWidth="1"/>
    <col min="7682" max="7682" width="8.5703125" style="55" customWidth="1"/>
    <col min="7683" max="7683" width="33.42578125" style="55" customWidth="1"/>
    <col min="7684" max="7684" width="14.42578125" style="55" customWidth="1"/>
    <col min="7685" max="7685" width="16.85546875" style="55" customWidth="1"/>
    <col min="7686" max="7694" width="14.42578125" style="55" customWidth="1"/>
    <col min="7695" max="7695" width="16.140625" style="55" customWidth="1"/>
    <col min="7696" max="7696" width="11.5703125" style="55" customWidth="1"/>
    <col min="7697" max="7697" width="14.42578125" style="55" customWidth="1"/>
    <col min="7698" max="7698" width="9.140625" style="55"/>
    <col min="7699" max="7710" width="12.85546875" style="55" customWidth="1"/>
    <col min="7711" max="7936" width="9.140625" style="55"/>
    <col min="7937" max="7937" width="12.5703125" style="55" customWidth="1"/>
    <col min="7938" max="7938" width="8.5703125" style="55" customWidth="1"/>
    <col min="7939" max="7939" width="33.42578125" style="55" customWidth="1"/>
    <col min="7940" max="7940" width="14.42578125" style="55" customWidth="1"/>
    <col min="7941" max="7941" width="16.85546875" style="55" customWidth="1"/>
    <col min="7942" max="7950" width="14.42578125" style="55" customWidth="1"/>
    <col min="7951" max="7951" width="16.140625" style="55" customWidth="1"/>
    <col min="7952" max="7952" width="11.5703125" style="55" customWidth="1"/>
    <col min="7953" max="7953" width="14.42578125" style="55" customWidth="1"/>
    <col min="7954" max="7954" width="9.140625" style="55"/>
    <col min="7955" max="7966" width="12.85546875" style="55" customWidth="1"/>
    <col min="7967" max="8192" width="9.140625" style="55"/>
    <col min="8193" max="8193" width="12.5703125" style="55" customWidth="1"/>
    <col min="8194" max="8194" width="8.5703125" style="55" customWidth="1"/>
    <col min="8195" max="8195" width="33.42578125" style="55" customWidth="1"/>
    <col min="8196" max="8196" width="14.42578125" style="55" customWidth="1"/>
    <col min="8197" max="8197" width="16.85546875" style="55" customWidth="1"/>
    <col min="8198" max="8206" width="14.42578125" style="55" customWidth="1"/>
    <col min="8207" max="8207" width="16.140625" style="55" customWidth="1"/>
    <col min="8208" max="8208" width="11.5703125" style="55" customWidth="1"/>
    <col min="8209" max="8209" width="14.42578125" style="55" customWidth="1"/>
    <col min="8210" max="8210" width="9.140625" style="55"/>
    <col min="8211" max="8222" width="12.85546875" style="55" customWidth="1"/>
    <col min="8223" max="8448" width="9.140625" style="55"/>
    <col min="8449" max="8449" width="12.5703125" style="55" customWidth="1"/>
    <col min="8450" max="8450" width="8.5703125" style="55" customWidth="1"/>
    <col min="8451" max="8451" width="33.42578125" style="55" customWidth="1"/>
    <col min="8452" max="8452" width="14.42578125" style="55" customWidth="1"/>
    <col min="8453" max="8453" width="16.85546875" style="55" customWidth="1"/>
    <col min="8454" max="8462" width="14.42578125" style="55" customWidth="1"/>
    <col min="8463" max="8463" width="16.140625" style="55" customWidth="1"/>
    <col min="8464" max="8464" width="11.5703125" style="55" customWidth="1"/>
    <col min="8465" max="8465" width="14.42578125" style="55" customWidth="1"/>
    <col min="8466" max="8466" width="9.140625" style="55"/>
    <col min="8467" max="8478" width="12.85546875" style="55" customWidth="1"/>
    <col min="8479" max="8704" width="9.140625" style="55"/>
    <col min="8705" max="8705" width="12.5703125" style="55" customWidth="1"/>
    <col min="8706" max="8706" width="8.5703125" style="55" customWidth="1"/>
    <col min="8707" max="8707" width="33.42578125" style="55" customWidth="1"/>
    <col min="8708" max="8708" width="14.42578125" style="55" customWidth="1"/>
    <col min="8709" max="8709" width="16.85546875" style="55" customWidth="1"/>
    <col min="8710" max="8718" width="14.42578125" style="55" customWidth="1"/>
    <col min="8719" max="8719" width="16.140625" style="55" customWidth="1"/>
    <col min="8720" max="8720" width="11.5703125" style="55" customWidth="1"/>
    <col min="8721" max="8721" width="14.42578125" style="55" customWidth="1"/>
    <col min="8722" max="8722" width="9.140625" style="55"/>
    <col min="8723" max="8734" width="12.85546875" style="55" customWidth="1"/>
    <col min="8735" max="8960" width="9.140625" style="55"/>
    <col min="8961" max="8961" width="12.5703125" style="55" customWidth="1"/>
    <col min="8962" max="8962" width="8.5703125" style="55" customWidth="1"/>
    <col min="8963" max="8963" width="33.42578125" style="55" customWidth="1"/>
    <col min="8964" max="8964" width="14.42578125" style="55" customWidth="1"/>
    <col min="8965" max="8965" width="16.85546875" style="55" customWidth="1"/>
    <col min="8966" max="8974" width="14.42578125" style="55" customWidth="1"/>
    <col min="8975" max="8975" width="16.140625" style="55" customWidth="1"/>
    <col min="8976" max="8976" width="11.5703125" style="55" customWidth="1"/>
    <col min="8977" max="8977" width="14.42578125" style="55" customWidth="1"/>
    <col min="8978" max="8978" width="9.140625" style="55"/>
    <col min="8979" max="8990" width="12.85546875" style="55" customWidth="1"/>
    <col min="8991" max="9216" width="9.140625" style="55"/>
    <col min="9217" max="9217" width="12.5703125" style="55" customWidth="1"/>
    <col min="9218" max="9218" width="8.5703125" style="55" customWidth="1"/>
    <col min="9219" max="9219" width="33.42578125" style="55" customWidth="1"/>
    <col min="9220" max="9220" width="14.42578125" style="55" customWidth="1"/>
    <col min="9221" max="9221" width="16.85546875" style="55" customWidth="1"/>
    <col min="9222" max="9230" width="14.42578125" style="55" customWidth="1"/>
    <col min="9231" max="9231" width="16.140625" style="55" customWidth="1"/>
    <col min="9232" max="9232" width="11.5703125" style="55" customWidth="1"/>
    <col min="9233" max="9233" width="14.42578125" style="55" customWidth="1"/>
    <col min="9234" max="9234" width="9.140625" style="55"/>
    <col min="9235" max="9246" width="12.85546875" style="55" customWidth="1"/>
    <col min="9247" max="9472" width="9.140625" style="55"/>
    <col min="9473" max="9473" width="12.5703125" style="55" customWidth="1"/>
    <col min="9474" max="9474" width="8.5703125" style="55" customWidth="1"/>
    <col min="9475" max="9475" width="33.42578125" style="55" customWidth="1"/>
    <col min="9476" max="9476" width="14.42578125" style="55" customWidth="1"/>
    <col min="9477" max="9477" width="16.85546875" style="55" customWidth="1"/>
    <col min="9478" max="9486" width="14.42578125" style="55" customWidth="1"/>
    <col min="9487" max="9487" width="16.140625" style="55" customWidth="1"/>
    <col min="9488" max="9488" width="11.5703125" style="55" customWidth="1"/>
    <col min="9489" max="9489" width="14.42578125" style="55" customWidth="1"/>
    <col min="9490" max="9490" width="9.140625" style="55"/>
    <col min="9491" max="9502" width="12.85546875" style="55" customWidth="1"/>
    <col min="9503" max="9728" width="9.140625" style="55"/>
    <col min="9729" max="9729" width="12.5703125" style="55" customWidth="1"/>
    <col min="9730" max="9730" width="8.5703125" style="55" customWidth="1"/>
    <col min="9731" max="9731" width="33.42578125" style="55" customWidth="1"/>
    <col min="9732" max="9732" width="14.42578125" style="55" customWidth="1"/>
    <col min="9733" max="9733" width="16.85546875" style="55" customWidth="1"/>
    <col min="9734" max="9742" width="14.42578125" style="55" customWidth="1"/>
    <col min="9743" max="9743" width="16.140625" style="55" customWidth="1"/>
    <col min="9744" max="9744" width="11.5703125" style="55" customWidth="1"/>
    <col min="9745" max="9745" width="14.42578125" style="55" customWidth="1"/>
    <col min="9746" max="9746" width="9.140625" style="55"/>
    <col min="9747" max="9758" width="12.85546875" style="55" customWidth="1"/>
    <col min="9759" max="9984" width="9.140625" style="55"/>
    <col min="9985" max="9985" width="12.5703125" style="55" customWidth="1"/>
    <col min="9986" max="9986" width="8.5703125" style="55" customWidth="1"/>
    <col min="9987" max="9987" width="33.42578125" style="55" customWidth="1"/>
    <col min="9988" max="9988" width="14.42578125" style="55" customWidth="1"/>
    <col min="9989" max="9989" width="16.85546875" style="55" customWidth="1"/>
    <col min="9990" max="9998" width="14.42578125" style="55" customWidth="1"/>
    <col min="9999" max="9999" width="16.140625" style="55" customWidth="1"/>
    <col min="10000" max="10000" width="11.5703125" style="55" customWidth="1"/>
    <col min="10001" max="10001" width="14.42578125" style="55" customWidth="1"/>
    <col min="10002" max="10002" width="9.140625" style="55"/>
    <col min="10003" max="10014" width="12.85546875" style="55" customWidth="1"/>
    <col min="10015" max="10240" width="9.140625" style="55"/>
    <col min="10241" max="10241" width="12.5703125" style="55" customWidth="1"/>
    <col min="10242" max="10242" width="8.5703125" style="55" customWidth="1"/>
    <col min="10243" max="10243" width="33.42578125" style="55" customWidth="1"/>
    <col min="10244" max="10244" width="14.42578125" style="55" customWidth="1"/>
    <col min="10245" max="10245" width="16.85546875" style="55" customWidth="1"/>
    <col min="10246" max="10254" width="14.42578125" style="55" customWidth="1"/>
    <col min="10255" max="10255" width="16.140625" style="55" customWidth="1"/>
    <col min="10256" max="10256" width="11.5703125" style="55" customWidth="1"/>
    <col min="10257" max="10257" width="14.42578125" style="55" customWidth="1"/>
    <col min="10258" max="10258" width="9.140625" style="55"/>
    <col min="10259" max="10270" width="12.85546875" style="55" customWidth="1"/>
    <col min="10271" max="10496" width="9.140625" style="55"/>
    <col min="10497" max="10497" width="12.5703125" style="55" customWidth="1"/>
    <col min="10498" max="10498" width="8.5703125" style="55" customWidth="1"/>
    <col min="10499" max="10499" width="33.42578125" style="55" customWidth="1"/>
    <col min="10500" max="10500" width="14.42578125" style="55" customWidth="1"/>
    <col min="10501" max="10501" width="16.85546875" style="55" customWidth="1"/>
    <col min="10502" max="10510" width="14.42578125" style="55" customWidth="1"/>
    <col min="10511" max="10511" width="16.140625" style="55" customWidth="1"/>
    <col min="10512" max="10512" width="11.5703125" style="55" customWidth="1"/>
    <col min="10513" max="10513" width="14.42578125" style="55" customWidth="1"/>
    <col min="10514" max="10514" width="9.140625" style="55"/>
    <col min="10515" max="10526" width="12.85546875" style="55" customWidth="1"/>
    <col min="10527" max="10752" width="9.140625" style="55"/>
    <col min="10753" max="10753" width="12.5703125" style="55" customWidth="1"/>
    <col min="10754" max="10754" width="8.5703125" style="55" customWidth="1"/>
    <col min="10755" max="10755" width="33.42578125" style="55" customWidth="1"/>
    <col min="10756" max="10756" width="14.42578125" style="55" customWidth="1"/>
    <col min="10757" max="10757" width="16.85546875" style="55" customWidth="1"/>
    <col min="10758" max="10766" width="14.42578125" style="55" customWidth="1"/>
    <col min="10767" max="10767" width="16.140625" style="55" customWidth="1"/>
    <col min="10768" max="10768" width="11.5703125" style="55" customWidth="1"/>
    <col min="10769" max="10769" width="14.42578125" style="55" customWidth="1"/>
    <col min="10770" max="10770" width="9.140625" style="55"/>
    <col min="10771" max="10782" width="12.85546875" style="55" customWidth="1"/>
    <col min="10783" max="11008" width="9.140625" style="55"/>
    <col min="11009" max="11009" width="12.5703125" style="55" customWidth="1"/>
    <col min="11010" max="11010" width="8.5703125" style="55" customWidth="1"/>
    <col min="11011" max="11011" width="33.42578125" style="55" customWidth="1"/>
    <col min="11012" max="11012" width="14.42578125" style="55" customWidth="1"/>
    <col min="11013" max="11013" width="16.85546875" style="55" customWidth="1"/>
    <col min="11014" max="11022" width="14.42578125" style="55" customWidth="1"/>
    <col min="11023" max="11023" width="16.140625" style="55" customWidth="1"/>
    <col min="11024" max="11024" width="11.5703125" style="55" customWidth="1"/>
    <col min="11025" max="11025" width="14.42578125" style="55" customWidth="1"/>
    <col min="11026" max="11026" width="9.140625" style="55"/>
    <col min="11027" max="11038" width="12.85546875" style="55" customWidth="1"/>
    <col min="11039" max="11264" width="9.140625" style="55"/>
    <col min="11265" max="11265" width="12.5703125" style="55" customWidth="1"/>
    <col min="11266" max="11266" width="8.5703125" style="55" customWidth="1"/>
    <col min="11267" max="11267" width="33.42578125" style="55" customWidth="1"/>
    <col min="11268" max="11268" width="14.42578125" style="55" customWidth="1"/>
    <col min="11269" max="11269" width="16.85546875" style="55" customWidth="1"/>
    <col min="11270" max="11278" width="14.42578125" style="55" customWidth="1"/>
    <col min="11279" max="11279" width="16.140625" style="55" customWidth="1"/>
    <col min="11280" max="11280" width="11.5703125" style="55" customWidth="1"/>
    <col min="11281" max="11281" width="14.42578125" style="55" customWidth="1"/>
    <col min="11282" max="11282" width="9.140625" style="55"/>
    <col min="11283" max="11294" width="12.85546875" style="55" customWidth="1"/>
    <col min="11295" max="11520" width="9.140625" style="55"/>
    <col min="11521" max="11521" width="12.5703125" style="55" customWidth="1"/>
    <col min="11522" max="11522" width="8.5703125" style="55" customWidth="1"/>
    <col min="11523" max="11523" width="33.42578125" style="55" customWidth="1"/>
    <col min="11524" max="11524" width="14.42578125" style="55" customWidth="1"/>
    <col min="11525" max="11525" width="16.85546875" style="55" customWidth="1"/>
    <col min="11526" max="11534" width="14.42578125" style="55" customWidth="1"/>
    <col min="11535" max="11535" width="16.140625" style="55" customWidth="1"/>
    <col min="11536" max="11536" width="11.5703125" style="55" customWidth="1"/>
    <col min="11537" max="11537" width="14.42578125" style="55" customWidth="1"/>
    <col min="11538" max="11538" width="9.140625" style="55"/>
    <col min="11539" max="11550" width="12.85546875" style="55" customWidth="1"/>
    <col min="11551" max="11776" width="9.140625" style="55"/>
    <col min="11777" max="11777" width="12.5703125" style="55" customWidth="1"/>
    <col min="11778" max="11778" width="8.5703125" style="55" customWidth="1"/>
    <col min="11779" max="11779" width="33.42578125" style="55" customWidth="1"/>
    <col min="11780" max="11780" width="14.42578125" style="55" customWidth="1"/>
    <col min="11781" max="11781" width="16.85546875" style="55" customWidth="1"/>
    <col min="11782" max="11790" width="14.42578125" style="55" customWidth="1"/>
    <col min="11791" max="11791" width="16.140625" style="55" customWidth="1"/>
    <col min="11792" max="11792" width="11.5703125" style="55" customWidth="1"/>
    <col min="11793" max="11793" width="14.42578125" style="55" customWidth="1"/>
    <col min="11794" max="11794" width="9.140625" style="55"/>
    <col min="11795" max="11806" width="12.85546875" style="55" customWidth="1"/>
    <col min="11807" max="12032" width="9.140625" style="55"/>
    <col min="12033" max="12033" width="12.5703125" style="55" customWidth="1"/>
    <col min="12034" max="12034" width="8.5703125" style="55" customWidth="1"/>
    <col min="12035" max="12035" width="33.42578125" style="55" customWidth="1"/>
    <col min="12036" max="12036" width="14.42578125" style="55" customWidth="1"/>
    <col min="12037" max="12037" width="16.85546875" style="55" customWidth="1"/>
    <col min="12038" max="12046" width="14.42578125" style="55" customWidth="1"/>
    <col min="12047" max="12047" width="16.140625" style="55" customWidth="1"/>
    <col min="12048" max="12048" width="11.5703125" style="55" customWidth="1"/>
    <col min="12049" max="12049" width="14.42578125" style="55" customWidth="1"/>
    <col min="12050" max="12050" width="9.140625" style="55"/>
    <col min="12051" max="12062" width="12.85546875" style="55" customWidth="1"/>
    <col min="12063" max="12288" width="9.140625" style="55"/>
    <col min="12289" max="12289" width="12.5703125" style="55" customWidth="1"/>
    <col min="12290" max="12290" width="8.5703125" style="55" customWidth="1"/>
    <col min="12291" max="12291" width="33.42578125" style="55" customWidth="1"/>
    <col min="12292" max="12292" width="14.42578125" style="55" customWidth="1"/>
    <col min="12293" max="12293" width="16.85546875" style="55" customWidth="1"/>
    <col min="12294" max="12302" width="14.42578125" style="55" customWidth="1"/>
    <col min="12303" max="12303" width="16.140625" style="55" customWidth="1"/>
    <col min="12304" max="12304" width="11.5703125" style="55" customWidth="1"/>
    <col min="12305" max="12305" width="14.42578125" style="55" customWidth="1"/>
    <col min="12306" max="12306" width="9.140625" style="55"/>
    <col min="12307" max="12318" width="12.85546875" style="55" customWidth="1"/>
    <col min="12319" max="12544" width="9.140625" style="55"/>
    <col min="12545" max="12545" width="12.5703125" style="55" customWidth="1"/>
    <col min="12546" max="12546" width="8.5703125" style="55" customWidth="1"/>
    <col min="12547" max="12547" width="33.42578125" style="55" customWidth="1"/>
    <col min="12548" max="12548" width="14.42578125" style="55" customWidth="1"/>
    <col min="12549" max="12549" width="16.85546875" style="55" customWidth="1"/>
    <col min="12550" max="12558" width="14.42578125" style="55" customWidth="1"/>
    <col min="12559" max="12559" width="16.140625" style="55" customWidth="1"/>
    <col min="12560" max="12560" width="11.5703125" style="55" customWidth="1"/>
    <col min="12561" max="12561" width="14.42578125" style="55" customWidth="1"/>
    <col min="12562" max="12562" width="9.140625" style="55"/>
    <col min="12563" max="12574" width="12.85546875" style="55" customWidth="1"/>
    <col min="12575" max="12800" width="9.140625" style="55"/>
    <col min="12801" max="12801" width="12.5703125" style="55" customWidth="1"/>
    <col min="12802" max="12802" width="8.5703125" style="55" customWidth="1"/>
    <col min="12803" max="12803" width="33.42578125" style="55" customWidth="1"/>
    <col min="12804" max="12804" width="14.42578125" style="55" customWidth="1"/>
    <col min="12805" max="12805" width="16.85546875" style="55" customWidth="1"/>
    <col min="12806" max="12814" width="14.42578125" style="55" customWidth="1"/>
    <col min="12815" max="12815" width="16.140625" style="55" customWidth="1"/>
    <col min="12816" max="12816" width="11.5703125" style="55" customWidth="1"/>
    <col min="12817" max="12817" width="14.42578125" style="55" customWidth="1"/>
    <col min="12818" max="12818" width="9.140625" style="55"/>
    <col min="12819" max="12830" width="12.85546875" style="55" customWidth="1"/>
    <col min="12831" max="13056" width="9.140625" style="55"/>
    <col min="13057" max="13057" width="12.5703125" style="55" customWidth="1"/>
    <col min="13058" max="13058" width="8.5703125" style="55" customWidth="1"/>
    <col min="13059" max="13059" width="33.42578125" style="55" customWidth="1"/>
    <col min="13060" max="13060" width="14.42578125" style="55" customWidth="1"/>
    <col min="13061" max="13061" width="16.85546875" style="55" customWidth="1"/>
    <col min="13062" max="13070" width="14.42578125" style="55" customWidth="1"/>
    <col min="13071" max="13071" width="16.140625" style="55" customWidth="1"/>
    <col min="13072" max="13072" width="11.5703125" style="55" customWidth="1"/>
    <col min="13073" max="13073" width="14.42578125" style="55" customWidth="1"/>
    <col min="13074" max="13074" width="9.140625" style="55"/>
    <col min="13075" max="13086" width="12.85546875" style="55" customWidth="1"/>
    <col min="13087" max="13312" width="9.140625" style="55"/>
    <col min="13313" max="13313" width="12.5703125" style="55" customWidth="1"/>
    <col min="13314" max="13314" width="8.5703125" style="55" customWidth="1"/>
    <col min="13315" max="13315" width="33.42578125" style="55" customWidth="1"/>
    <col min="13316" max="13316" width="14.42578125" style="55" customWidth="1"/>
    <col min="13317" max="13317" width="16.85546875" style="55" customWidth="1"/>
    <col min="13318" max="13326" width="14.42578125" style="55" customWidth="1"/>
    <col min="13327" max="13327" width="16.140625" style="55" customWidth="1"/>
    <col min="13328" max="13328" width="11.5703125" style="55" customWidth="1"/>
    <col min="13329" max="13329" width="14.42578125" style="55" customWidth="1"/>
    <col min="13330" max="13330" width="9.140625" style="55"/>
    <col min="13331" max="13342" width="12.85546875" style="55" customWidth="1"/>
    <col min="13343" max="13568" width="9.140625" style="55"/>
    <col min="13569" max="13569" width="12.5703125" style="55" customWidth="1"/>
    <col min="13570" max="13570" width="8.5703125" style="55" customWidth="1"/>
    <col min="13571" max="13571" width="33.42578125" style="55" customWidth="1"/>
    <col min="13572" max="13572" width="14.42578125" style="55" customWidth="1"/>
    <col min="13573" max="13573" width="16.85546875" style="55" customWidth="1"/>
    <col min="13574" max="13582" width="14.42578125" style="55" customWidth="1"/>
    <col min="13583" max="13583" width="16.140625" style="55" customWidth="1"/>
    <col min="13584" max="13584" width="11.5703125" style="55" customWidth="1"/>
    <col min="13585" max="13585" width="14.42578125" style="55" customWidth="1"/>
    <col min="13586" max="13586" width="9.140625" style="55"/>
    <col min="13587" max="13598" width="12.85546875" style="55" customWidth="1"/>
    <col min="13599" max="13824" width="9.140625" style="55"/>
    <col min="13825" max="13825" width="12.5703125" style="55" customWidth="1"/>
    <col min="13826" max="13826" width="8.5703125" style="55" customWidth="1"/>
    <col min="13827" max="13827" width="33.42578125" style="55" customWidth="1"/>
    <col min="13828" max="13828" width="14.42578125" style="55" customWidth="1"/>
    <col min="13829" max="13829" width="16.85546875" style="55" customWidth="1"/>
    <col min="13830" max="13838" width="14.42578125" style="55" customWidth="1"/>
    <col min="13839" max="13839" width="16.140625" style="55" customWidth="1"/>
    <col min="13840" max="13840" width="11.5703125" style="55" customWidth="1"/>
    <col min="13841" max="13841" width="14.42578125" style="55" customWidth="1"/>
    <col min="13842" max="13842" width="9.140625" style="55"/>
    <col min="13843" max="13854" width="12.85546875" style="55" customWidth="1"/>
    <col min="13855" max="14080" width="9.140625" style="55"/>
    <col min="14081" max="14081" width="12.5703125" style="55" customWidth="1"/>
    <col min="14082" max="14082" width="8.5703125" style="55" customWidth="1"/>
    <col min="14083" max="14083" width="33.42578125" style="55" customWidth="1"/>
    <col min="14084" max="14084" width="14.42578125" style="55" customWidth="1"/>
    <col min="14085" max="14085" width="16.85546875" style="55" customWidth="1"/>
    <col min="14086" max="14094" width="14.42578125" style="55" customWidth="1"/>
    <col min="14095" max="14095" width="16.140625" style="55" customWidth="1"/>
    <col min="14096" max="14096" width="11.5703125" style="55" customWidth="1"/>
    <col min="14097" max="14097" width="14.42578125" style="55" customWidth="1"/>
    <col min="14098" max="14098" width="9.140625" style="55"/>
    <col min="14099" max="14110" width="12.85546875" style="55" customWidth="1"/>
    <col min="14111" max="14336" width="9.140625" style="55"/>
    <col min="14337" max="14337" width="12.5703125" style="55" customWidth="1"/>
    <col min="14338" max="14338" width="8.5703125" style="55" customWidth="1"/>
    <col min="14339" max="14339" width="33.42578125" style="55" customWidth="1"/>
    <col min="14340" max="14340" width="14.42578125" style="55" customWidth="1"/>
    <col min="14341" max="14341" width="16.85546875" style="55" customWidth="1"/>
    <col min="14342" max="14350" width="14.42578125" style="55" customWidth="1"/>
    <col min="14351" max="14351" width="16.140625" style="55" customWidth="1"/>
    <col min="14352" max="14352" width="11.5703125" style="55" customWidth="1"/>
    <col min="14353" max="14353" width="14.42578125" style="55" customWidth="1"/>
    <col min="14354" max="14354" width="9.140625" style="55"/>
    <col min="14355" max="14366" width="12.85546875" style="55" customWidth="1"/>
    <col min="14367" max="14592" width="9.140625" style="55"/>
    <col min="14593" max="14593" width="12.5703125" style="55" customWidth="1"/>
    <col min="14594" max="14594" width="8.5703125" style="55" customWidth="1"/>
    <col min="14595" max="14595" width="33.42578125" style="55" customWidth="1"/>
    <col min="14596" max="14596" width="14.42578125" style="55" customWidth="1"/>
    <col min="14597" max="14597" width="16.85546875" style="55" customWidth="1"/>
    <col min="14598" max="14606" width="14.42578125" style="55" customWidth="1"/>
    <col min="14607" max="14607" width="16.140625" style="55" customWidth="1"/>
    <col min="14608" max="14608" width="11.5703125" style="55" customWidth="1"/>
    <col min="14609" max="14609" width="14.42578125" style="55" customWidth="1"/>
    <col min="14610" max="14610" width="9.140625" style="55"/>
    <col min="14611" max="14622" width="12.85546875" style="55" customWidth="1"/>
    <col min="14623" max="14848" width="9.140625" style="55"/>
    <col min="14849" max="14849" width="12.5703125" style="55" customWidth="1"/>
    <col min="14850" max="14850" width="8.5703125" style="55" customWidth="1"/>
    <col min="14851" max="14851" width="33.42578125" style="55" customWidth="1"/>
    <col min="14852" max="14852" width="14.42578125" style="55" customWidth="1"/>
    <col min="14853" max="14853" width="16.85546875" style="55" customWidth="1"/>
    <col min="14854" max="14862" width="14.42578125" style="55" customWidth="1"/>
    <col min="14863" max="14863" width="16.140625" style="55" customWidth="1"/>
    <col min="14864" max="14864" width="11.5703125" style="55" customWidth="1"/>
    <col min="14865" max="14865" width="14.42578125" style="55" customWidth="1"/>
    <col min="14866" max="14866" width="9.140625" style="55"/>
    <col min="14867" max="14878" width="12.85546875" style="55" customWidth="1"/>
    <col min="14879" max="15104" width="9.140625" style="55"/>
    <col min="15105" max="15105" width="12.5703125" style="55" customWidth="1"/>
    <col min="15106" max="15106" width="8.5703125" style="55" customWidth="1"/>
    <col min="15107" max="15107" width="33.42578125" style="55" customWidth="1"/>
    <col min="15108" max="15108" width="14.42578125" style="55" customWidth="1"/>
    <col min="15109" max="15109" width="16.85546875" style="55" customWidth="1"/>
    <col min="15110" max="15118" width="14.42578125" style="55" customWidth="1"/>
    <col min="15119" max="15119" width="16.140625" style="55" customWidth="1"/>
    <col min="15120" max="15120" width="11.5703125" style="55" customWidth="1"/>
    <col min="15121" max="15121" width="14.42578125" style="55" customWidth="1"/>
    <col min="15122" max="15122" width="9.140625" style="55"/>
    <col min="15123" max="15134" width="12.85546875" style="55" customWidth="1"/>
    <col min="15135" max="15360" width="9.140625" style="55"/>
    <col min="15361" max="15361" width="12.5703125" style="55" customWidth="1"/>
    <col min="15362" max="15362" width="8.5703125" style="55" customWidth="1"/>
    <col min="15363" max="15363" width="33.42578125" style="55" customWidth="1"/>
    <col min="15364" max="15364" width="14.42578125" style="55" customWidth="1"/>
    <col min="15365" max="15365" width="16.85546875" style="55" customWidth="1"/>
    <col min="15366" max="15374" width="14.42578125" style="55" customWidth="1"/>
    <col min="15375" max="15375" width="16.140625" style="55" customWidth="1"/>
    <col min="15376" max="15376" width="11.5703125" style="55" customWidth="1"/>
    <col min="15377" max="15377" width="14.42578125" style="55" customWidth="1"/>
    <col min="15378" max="15378" width="9.140625" style="55"/>
    <col min="15379" max="15390" width="12.85546875" style="55" customWidth="1"/>
    <col min="15391" max="15616" width="9.140625" style="55"/>
    <col min="15617" max="15617" width="12.5703125" style="55" customWidth="1"/>
    <col min="15618" max="15618" width="8.5703125" style="55" customWidth="1"/>
    <col min="15619" max="15619" width="33.42578125" style="55" customWidth="1"/>
    <col min="15620" max="15620" width="14.42578125" style="55" customWidth="1"/>
    <col min="15621" max="15621" width="16.85546875" style="55" customWidth="1"/>
    <col min="15622" max="15630" width="14.42578125" style="55" customWidth="1"/>
    <col min="15631" max="15631" width="16.140625" style="55" customWidth="1"/>
    <col min="15632" max="15632" width="11.5703125" style="55" customWidth="1"/>
    <col min="15633" max="15633" width="14.42578125" style="55" customWidth="1"/>
    <col min="15634" max="15634" width="9.140625" style="55"/>
    <col min="15635" max="15646" width="12.85546875" style="55" customWidth="1"/>
    <col min="15647" max="15872" width="9.140625" style="55"/>
    <col min="15873" max="15873" width="12.5703125" style="55" customWidth="1"/>
    <col min="15874" max="15874" width="8.5703125" style="55" customWidth="1"/>
    <col min="15875" max="15875" width="33.42578125" style="55" customWidth="1"/>
    <col min="15876" max="15876" width="14.42578125" style="55" customWidth="1"/>
    <col min="15877" max="15877" width="16.85546875" style="55" customWidth="1"/>
    <col min="15878" max="15886" width="14.42578125" style="55" customWidth="1"/>
    <col min="15887" max="15887" width="16.140625" style="55" customWidth="1"/>
    <col min="15888" max="15888" width="11.5703125" style="55" customWidth="1"/>
    <col min="15889" max="15889" width="14.42578125" style="55" customWidth="1"/>
    <col min="15890" max="15890" width="9.140625" style="55"/>
    <col min="15891" max="15902" width="12.85546875" style="55" customWidth="1"/>
    <col min="15903" max="16128" width="9.140625" style="55"/>
    <col min="16129" max="16129" width="12.5703125" style="55" customWidth="1"/>
    <col min="16130" max="16130" width="8.5703125" style="55" customWidth="1"/>
    <col min="16131" max="16131" width="33.42578125" style="55" customWidth="1"/>
    <col min="16132" max="16132" width="14.42578125" style="55" customWidth="1"/>
    <col min="16133" max="16133" width="16.85546875" style="55" customWidth="1"/>
    <col min="16134" max="16142" width="14.42578125" style="55" customWidth="1"/>
    <col min="16143" max="16143" width="16.140625" style="55" customWidth="1"/>
    <col min="16144" max="16144" width="11.5703125" style="55" customWidth="1"/>
    <col min="16145" max="16145" width="14.42578125" style="55" customWidth="1"/>
    <col min="16146" max="16146" width="9.140625" style="55"/>
    <col min="16147" max="16158" width="12.85546875" style="55" customWidth="1"/>
    <col min="16159" max="16384" width="9.140625" style="55"/>
  </cols>
  <sheetData>
    <row r="1" spans="2:17" ht="36" customHeight="1" x14ac:dyDescent="0.25">
      <c r="B1" s="365" t="s">
        <v>301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Q1" s="54">
        <v>2020</v>
      </c>
    </row>
    <row r="2" spans="2:17" ht="17.25" customHeight="1" thickBot="1" x14ac:dyDescent="0.3">
      <c r="J2" s="57"/>
      <c r="M2" s="58"/>
      <c r="N2" s="57" t="s">
        <v>240</v>
      </c>
      <c r="O2" s="57"/>
    </row>
    <row r="3" spans="2:17" ht="62.25" customHeight="1" x14ac:dyDescent="0.25">
      <c r="B3" s="366" t="s">
        <v>241</v>
      </c>
      <c r="C3" s="363" t="s">
        <v>57</v>
      </c>
      <c r="D3" s="366" t="s">
        <v>242</v>
      </c>
      <c r="E3" s="362"/>
      <c r="F3" s="362"/>
      <c r="G3" s="369" t="s">
        <v>243</v>
      </c>
      <c r="H3" s="369"/>
      <c r="I3" s="370"/>
      <c r="J3" s="371" t="s">
        <v>242</v>
      </c>
      <c r="K3" s="369"/>
      <c r="L3" s="369"/>
      <c r="M3" s="369" t="s">
        <v>243</v>
      </c>
      <c r="N3" s="369"/>
      <c r="O3" s="370"/>
    </row>
    <row r="4" spans="2:17" ht="25.5" customHeight="1" x14ac:dyDescent="0.25">
      <c r="B4" s="367"/>
      <c r="C4" s="368"/>
      <c r="D4" s="59">
        <f>рг-2</f>
        <v>2018</v>
      </c>
      <c r="E4" s="60">
        <f>рг-3</f>
        <v>2017</v>
      </c>
      <c r="F4" s="60">
        <f>рг-4</f>
        <v>2016</v>
      </c>
      <c r="G4" s="60">
        <f>рг-2</f>
        <v>2018</v>
      </c>
      <c r="H4" s="60">
        <f>рг-3</f>
        <v>2017</v>
      </c>
      <c r="I4" s="60">
        <f>рг-4</f>
        <v>2016</v>
      </c>
      <c r="J4" s="60">
        <f>рг-2</f>
        <v>2018</v>
      </c>
      <c r="K4" s="60">
        <f>рг-3</f>
        <v>2017</v>
      </c>
      <c r="L4" s="60">
        <f>рг-4</f>
        <v>2016</v>
      </c>
      <c r="M4" s="60">
        <f>рг-2</f>
        <v>2018</v>
      </c>
      <c r="N4" s="60">
        <f>рг-3</f>
        <v>2017</v>
      </c>
      <c r="O4" s="60">
        <f>рг-4</f>
        <v>2016</v>
      </c>
    </row>
    <row r="5" spans="2:17" ht="60.75" customHeight="1" x14ac:dyDescent="0.25">
      <c r="B5" s="347" t="s">
        <v>244</v>
      </c>
      <c r="C5" s="348"/>
      <c r="D5" s="349" t="s">
        <v>234</v>
      </c>
      <c r="E5" s="350"/>
      <c r="F5" s="350"/>
      <c r="G5" s="350"/>
      <c r="H5" s="350"/>
      <c r="I5" s="351"/>
      <c r="J5" s="352" t="s">
        <v>237</v>
      </c>
      <c r="K5" s="353"/>
      <c r="L5" s="353"/>
      <c r="M5" s="353"/>
      <c r="N5" s="353"/>
      <c r="O5" s="354"/>
    </row>
    <row r="6" spans="2:17" ht="60" x14ac:dyDescent="0.25">
      <c r="B6" s="61" t="s">
        <v>6</v>
      </c>
      <c r="C6" s="62" t="s">
        <v>245</v>
      </c>
      <c r="D6" s="59">
        <v>11427.400000000001</v>
      </c>
      <c r="E6" s="63">
        <v>12177.61</v>
      </c>
      <c r="F6" s="63">
        <v>11390.090000000002</v>
      </c>
      <c r="G6" s="63">
        <v>30977.489999999998</v>
      </c>
      <c r="H6" s="63">
        <v>39553.94</v>
      </c>
      <c r="I6" s="64">
        <v>36996.03</v>
      </c>
      <c r="J6" s="60">
        <v>11427.400000000001</v>
      </c>
      <c r="K6" s="63">
        <v>12177.61</v>
      </c>
      <c r="L6" s="63">
        <v>11390.090000000002</v>
      </c>
      <c r="M6" s="63">
        <v>30977.489999999998</v>
      </c>
      <c r="N6" s="63">
        <v>39553.94</v>
      </c>
      <c r="O6" s="64">
        <v>36996.03</v>
      </c>
    </row>
    <row r="7" spans="2:17" x14ac:dyDescent="0.25">
      <c r="B7" s="61" t="s">
        <v>71</v>
      </c>
      <c r="C7" s="62" t="s">
        <v>72</v>
      </c>
      <c r="D7" s="61">
        <v>486.5</v>
      </c>
      <c r="E7" s="65">
        <v>1303.05</v>
      </c>
      <c r="F7" s="65">
        <v>1241.5899999999999</v>
      </c>
      <c r="G7" s="65">
        <v>1318.8</v>
      </c>
      <c r="H7" s="65">
        <v>4232.41</v>
      </c>
      <c r="I7" s="65">
        <v>4032.79</v>
      </c>
      <c r="J7" s="65">
        <v>486.5</v>
      </c>
      <c r="K7" s="65">
        <v>1303.05</v>
      </c>
      <c r="L7" s="65">
        <v>1241.5899999999999</v>
      </c>
      <c r="M7" s="65">
        <v>1318.8</v>
      </c>
      <c r="N7" s="65">
        <v>4232.41</v>
      </c>
      <c r="O7" s="65">
        <v>4032.79</v>
      </c>
    </row>
    <row r="8" spans="2:17" x14ac:dyDescent="0.25">
      <c r="B8" s="61" t="s">
        <v>73</v>
      </c>
      <c r="C8" s="62" t="s">
        <v>246</v>
      </c>
      <c r="D8" s="61">
        <v>0</v>
      </c>
      <c r="E8" s="66">
        <v>0</v>
      </c>
      <c r="F8" s="66">
        <v>0</v>
      </c>
      <c r="G8" s="66">
        <v>0</v>
      </c>
      <c r="H8" s="66">
        <v>0</v>
      </c>
      <c r="I8" s="67">
        <v>0</v>
      </c>
      <c r="J8" s="65">
        <v>0</v>
      </c>
      <c r="K8" s="66">
        <v>0</v>
      </c>
      <c r="L8" s="66">
        <v>0</v>
      </c>
      <c r="M8" s="66">
        <v>0</v>
      </c>
      <c r="N8" s="66">
        <v>0</v>
      </c>
      <c r="O8" s="67">
        <v>0</v>
      </c>
    </row>
    <row r="9" spans="2:17" x14ac:dyDescent="0.25">
      <c r="B9" s="61" t="s">
        <v>76</v>
      </c>
      <c r="C9" s="62" t="s">
        <v>77</v>
      </c>
      <c r="D9" s="61">
        <v>7770.09</v>
      </c>
      <c r="E9" s="66">
        <v>7678.95</v>
      </c>
      <c r="F9" s="66">
        <v>7153.68</v>
      </c>
      <c r="G9" s="66">
        <v>21063.200000000001</v>
      </c>
      <c r="H9" s="66">
        <v>24941.9</v>
      </c>
      <c r="I9" s="67">
        <v>23235.78</v>
      </c>
      <c r="J9" s="65">
        <v>7770.09</v>
      </c>
      <c r="K9" s="66">
        <v>7678.95</v>
      </c>
      <c r="L9" s="66">
        <v>7153.68</v>
      </c>
      <c r="M9" s="66">
        <v>21063.200000000001</v>
      </c>
      <c r="N9" s="66">
        <v>24941.9</v>
      </c>
      <c r="O9" s="67">
        <v>23235.78</v>
      </c>
    </row>
    <row r="10" spans="2:17" x14ac:dyDescent="0.25">
      <c r="B10" s="61" t="s">
        <v>78</v>
      </c>
      <c r="C10" s="62" t="s">
        <v>247</v>
      </c>
      <c r="D10" s="59">
        <v>2362.1</v>
      </c>
      <c r="E10" s="66">
        <v>2334.4</v>
      </c>
      <c r="F10" s="66">
        <v>2174.6999999999998</v>
      </c>
      <c r="G10" s="63">
        <v>6403.21</v>
      </c>
      <c r="H10" s="66">
        <v>7582.34</v>
      </c>
      <c r="I10" s="67">
        <v>7063.63</v>
      </c>
      <c r="J10" s="60">
        <v>2362.1</v>
      </c>
      <c r="K10" s="66">
        <v>2334.4</v>
      </c>
      <c r="L10" s="66">
        <v>2174.6999999999998</v>
      </c>
      <c r="M10" s="63">
        <v>6403.21</v>
      </c>
      <c r="N10" s="66">
        <v>7582.34</v>
      </c>
      <c r="O10" s="67">
        <v>7063.63</v>
      </c>
    </row>
    <row r="11" spans="2:17" ht="30" x14ac:dyDescent="0.25">
      <c r="B11" s="61" t="s">
        <v>81</v>
      </c>
      <c r="C11" s="62" t="s">
        <v>248</v>
      </c>
      <c r="D11" s="59">
        <v>808.71</v>
      </c>
      <c r="E11" s="63">
        <v>861.21</v>
      </c>
      <c r="F11" s="63">
        <v>820.12</v>
      </c>
      <c r="G11" s="63">
        <v>2192.2800000000002</v>
      </c>
      <c r="H11" s="63">
        <v>2797.29</v>
      </c>
      <c r="I11" s="64">
        <v>2663.83</v>
      </c>
      <c r="J11" s="60">
        <v>808.71</v>
      </c>
      <c r="K11" s="63">
        <v>861.21</v>
      </c>
      <c r="L11" s="63">
        <v>820.12</v>
      </c>
      <c r="M11" s="63">
        <v>2192.2800000000002</v>
      </c>
      <c r="N11" s="63">
        <v>2797.29</v>
      </c>
      <c r="O11" s="64">
        <v>2663.83</v>
      </c>
    </row>
    <row r="12" spans="2:17" ht="30" x14ac:dyDescent="0.25">
      <c r="B12" s="61" t="s">
        <v>84</v>
      </c>
      <c r="C12" s="62" t="s">
        <v>249</v>
      </c>
      <c r="D12" s="61">
        <v>0</v>
      </c>
      <c r="E12" s="66">
        <v>0</v>
      </c>
      <c r="F12" s="66">
        <v>0</v>
      </c>
      <c r="G12" s="66">
        <v>0</v>
      </c>
      <c r="H12" s="66">
        <v>0</v>
      </c>
      <c r="I12" s="67">
        <v>0</v>
      </c>
      <c r="J12" s="65">
        <v>0</v>
      </c>
      <c r="K12" s="66">
        <v>0</v>
      </c>
      <c r="L12" s="66">
        <v>0</v>
      </c>
      <c r="M12" s="66">
        <v>0</v>
      </c>
      <c r="N12" s="66">
        <v>0</v>
      </c>
      <c r="O12" s="67">
        <v>0</v>
      </c>
    </row>
    <row r="13" spans="2:17" ht="45" x14ac:dyDescent="0.25">
      <c r="B13" s="61" t="s">
        <v>87</v>
      </c>
      <c r="C13" s="62" t="s">
        <v>250</v>
      </c>
      <c r="D13" s="61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5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</row>
    <row r="14" spans="2:17" ht="45" x14ac:dyDescent="0.25">
      <c r="B14" s="61" t="s">
        <v>91</v>
      </c>
      <c r="C14" s="62" t="s">
        <v>251</v>
      </c>
      <c r="D14" s="59">
        <v>808.71</v>
      </c>
      <c r="E14" s="63">
        <v>861.21</v>
      </c>
      <c r="F14" s="63">
        <v>820.12</v>
      </c>
      <c r="G14" s="63">
        <v>2192.2800000000002</v>
      </c>
      <c r="H14" s="63">
        <v>2797.29</v>
      </c>
      <c r="I14" s="64">
        <v>2663.83</v>
      </c>
      <c r="J14" s="60">
        <v>808.71</v>
      </c>
      <c r="K14" s="63">
        <v>861.21</v>
      </c>
      <c r="L14" s="63">
        <v>820.12</v>
      </c>
      <c r="M14" s="63">
        <v>2192.2800000000002</v>
      </c>
      <c r="N14" s="63">
        <v>2797.29</v>
      </c>
      <c r="O14" s="64">
        <v>2663.83</v>
      </c>
    </row>
    <row r="15" spans="2:17" x14ac:dyDescent="0.25">
      <c r="B15" s="61" t="s">
        <v>95</v>
      </c>
      <c r="C15" s="62" t="s">
        <v>96</v>
      </c>
      <c r="D15" s="61">
        <v>189</v>
      </c>
      <c r="E15" s="66">
        <v>201.24</v>
      </c>
      <c r="F15" s="66">
        <v>188.22</v>
      </c>
      <c r="G15" s="68">
        <v>512.36</v>
      </c>
      <c r="H15" s="68">
        <v>653.66</v>
      </c>
      <c r="I15" s="69">
        <v>611.35</v>
      </c>
      <c r="J15" s="65">
        <v>189</v>
      </c>
      <c r="K15" s="66">
        <v>201.24</v>
      </c>
      <c r="L15" s="66">
        <v>188.22</v>
      </c>
      <c r="M15" s="68">
        <v>512.36</v>
      </c>
      <c r="N15" s="68">
        <v>653.66</v>
      </c>
      <c r="O15" s="69">
        <v>611.35</v>
      </c>
    </row>
    <row r="16" spans="2:17" ht="30" x14ac:dyDescent="0.25">
      <c r="B16" s="61" t="s">
        <v>97</v>
      </c>
      <c r="C16" s="62" t="s">
        <v>252</v>
      </c>
      <c r="D16" s="61">
        <v>0</v>
      </c>
      <c r="E16" s="66">
        <v>0</v>
      </c>
      <c r="F16" s="66">
        <v>0</v>
      </c>
      <c r="G16" s="68">
        <v>0</v>
      </c>
      <c r="H16" s="68">
        <v>0</v>
      </c>
      <c r="I16" s="69">
        <v>0</v>
      </c>
      <c r="J16" s="65">
        <v>0</v>
      </c>
      <c r="K16" s="66">
        <v>0</v>
      </c>
      <c r="L16" s="66">
        <v>0</v>
      </c>
      <c r="M16" s="68">
        <v>0</v>
      </c>
      <c r="N16" s="68">
        <v>0</v>
      </c>
      <c r="O16" s="69">
        <v>0</v>
      </c>
    </row>
    <row r="17" spans="1:15" ht="60" x14ac:dyDescent="0.25">
      <c r="B17" s="61" t="s">
        <v>100</v>
      </c>
      <c r="C17" s="62" t="s">
        <v>253</v>
      </c>
      <c r="D17" s="61">
        <v>0</v>
      </c>
      <c r="E17" s="66">
        <v>0</v>
      </c>
      <c r="F17" s="66">
        <v>0</v>
      </c>
      <c r="G17" s="66">
        <v>0</v>
      </c>
      <c r="H17" s="66">
        <v>0</v>
      </c>
      <c r="I17" s="67">
        <v>0</v>
      </c>
      <c r="J17" s="65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</row>
    <row r="18" spans="1:15" x14ac:dyDescent="0.25">
      <c r="B18" s="61" t="s">
        <v>106</v>
      </c>
      <c r="C18" s="62" t="s">
        <v>107</v>
      </c>
      <c r="D18" s="61">
        <v>0</v>
      </c>
      <c r="E18" s="66">
        <v>0</v>
      </c>
      <c r="F18" s="66">
        <v>0</v>
      </c>
      <c r="G18" s="68">
        <v>0</v>
      </c>
      <c r="H18" s="68">
        <v>0</v>
      </c>
      <c r="I18" s="69">
        <v>0</v>
      </c>
      <c r="J18" s="65">
        <v>0</v>
      </c>
      <c r="K18" s="66">
        <v>0</v>
      </c>
      <c r="L18" s="66">
        <v>0</v>
      </c>
      <c r="M18" s="68">
        <v>0</v>
      </c>
      <c r="N18" s="68">
        <v>0</v>
      </c>
      <c r="O18" s="69">
        <v>0</v>
      </c>
    </row>
    <row r="19" spans="1:15" ht="45" x14ac:dyDescent="0.25">
      <c r="B19" s="61" t="s">
        <v>108</v>
      </c>
      <c r="C19" s="62" t="s">
        <v>254</v>
      </c>
      <c r="D19" s="61">
        <v>619.71</v>
      </c>
      <c r="E19" s="66">
        <v>659.97</v>
      </c>
      <c r="F19" s="66">
        <v>631.9</v>
      </c>
      <c r="G19" s="68">
        <v>1679.92</v>
      </c>
      <c r="H19" s="68">
        <v>2143.63</v>
      </c>
      <c r="I19" s="69">
        <v>2052.48</v>
      </c>
      <c r="J19" s="65">
        <v>619.71</v>
      </c>
      <c r="K19" s="66">
        <v>659.97</v>
      </c>
      <c r="L19" s="66">
        <v>631.9</v>
      </c>
      <c r="M19" s="68">
        <v>1679.92</v>
      </c>
      <c r="N19" s="68">
        <v>2143.63</v>
      </c>
      <c r="O19" s="69">
        <v>2052.48</v>
      </c>
    </row>
    <row r="20" spans="1:15" ht="15" customHeight="1" x14ac:dyDescent="0.25">
      <c r="B20" s="61" t="s">
        <v>112</v>
      </c>
      <c r="C20" s="62" t="s">
        <v>255</v>
      </c>
      <c r="D20" s="59">
        <v>0</v>
      </c>
      <c r="E20" s="63">
        <v>0</v>
      </c>
      <c r="F20" s="63">
        <v>0</v>
      </c>
      <c r="G20" s="63">
        <v>0</v>
      </c>
      <c r="H20" s="63">
        <v>0</v>
      </c>
      <c r="I20" s="64">
        <v>0</v>
      </c>
      <c r="J20" s="60">
        <v>0</v>
      </c>
      <c r="K20" s="63">
        <v>0</v>
      </c>
      <c r="L20" s="63">
        <v>0</v>
      </c>
      <c r="M20" s="63">
        <v>0</v>
      </c>
      <c r="N20" s="63">
        <v>0</v>
      </c>
      <c r="O20" s="64">
        <v>0</v>
      </c>
    </row>
    <row r="21" spans="1:15" x14ac:dyDescent="0.25">
      <c r="B21" s="61" t="s">
        <v>115</v>
      </c>
      <c r="C21" s="62" t="s">
        <v>256</v>
      </c>
      <c r="D21" s="61">
        <v>0</v>
      </c>
      <c r="E21" s="66">
        <v>0</v>
      </c>
      <c r="F21" s="66">
        <v>0</v>
      </c>
      <c r="G21" s="68">
        <v>0</v>
      </c>
      <c r="H21" s="68">
        <v>0</v>
      </c>
      <c r="I21" s="69">
        <v>0</v>
      </c>
      <c r="J21" s="65">
        <v>0</v>
      </c>
      <c r="K21" s="66">
        <v>0</v>
      </c>
      <c r="L21" s="66">
        <v>0</v>
      </c>
      <c r="M21" s="68">
        <v>0</v>
      </c>
      <c r="N21" s="68">
        <v>0</v>
      </c>
      <c r="O21" s="69">
        <v>0</v>
      </c>
    </row>
    <row r="22" spans="1:15" x14ac:dyDescent="0.25">
      <c r="B22" s="61" t="s">
        <v>117</v>
      </c>
      <c r="C22" s="62" t="s">
        <v>257</v>
      </c>
      <c r="D22" s="61">
        <v>0</v>
      </c>
      <c r="E22" s="66">
        <v>0</v>
      </c>
      <c r="F22" s="66">
        <v>0</v>
      </c>
      <c r="G22" s="68">
        <v>0</v>
      </c>
      <c r="H22" s="68">
        <v>0</v>
      </c>
      <c r="I22" s="69">
        <v>0</v>
      </c>
      <c r="J22" s="65">
        <v>0</v>
      </c>
      <c r="K22" s="66">
        <v>0</v>
      </c>
      <c r="L22" s="66">
        <v>0</v>
      </c>
      <c r="M22" s="68">
        <v>0</v>
      </c>
      <c r="N22" s="68">
        <v>0</v>
      </c>
      <c r="O22" s="69">
        <v>0</v>
      </c>
    </row>
    <row r="23" spans="1:15" x14ac:dyDescent="0.25">
      <c r="B23" s="61" t="s">
        <v>119</v>
      </c>
      <c r="C23" s="62" t="s">
        <v>258</v>
      </c>
      <c r="D23" s="61">
        <v>0</v>
      </c>
      <c r="E23" s="66">
        <v>0</v>
      </c>
      <c r="F23" s="66">
        <v>0</v>
      </c>
      <c r="G23" s="68">
        <v>0</v>
      </c>
      <c r="H23" s="68">
        <v>0</v>
      </c>
      <c r="I23" s="69">
        <v>0</v>
      </c>
      <c r="J23" s="65">
        <v>0</v>
      </c>
      <c r="K23" s="66">
        <v>0</v>
      </c>
      <c r="L23" s="66">
        <v>0</v>
      </c>
      <c r="M23" s="68">
        <v>0</v>
      </c>
      <c r="N23" s="68">
        <v>0</v>
      </c>
      <c r="O23" s="69">
        <v>0</v>
      </c>
    </row>
    <row r="24" spans="1:15" ht="45.75" thickBot="1" x14ac:dyDescent="0.3">
      <c r="B24" s="70" t="s">
        <v>122</v>
      </c>
      <c r="C24" s="71" t="s">
        <v>259</v>
      </c>
      <c r="D24" s="70">
        <v>0</v>
      </c>
      <c r="E24" s="72">
        <v>0</v>
      </c>
      <c r="F24" s="72">
        <v>0</v>
      </c>
      <c r="G24" s="73">
        <v>0</v>
      </c>
      <c r="H24" s="73">
        <v>0</v>
      </c>
      <c r="I24" s="74">
        <v>0</v>
      </c>
      <c r="J24" s="75">
        <v>0</v>
      </c>
      <c r="K24" s="72">
        <v>0</v>
      </c>
      <c r="L24" s="72">
        <v>0</v>
      </c>
      <c r="M24" s="73">
        <v>0</v>
      </c>
      <c r="N24" s="73">
        <v>0</v>
      </c>
      <c r="O24" s="74">
        <v>0</v>
      </c>
    </row>
    <row r="27" spans="1:15" ht="25.5" customHeight="1" x14ac:dyDescent="0.25">
      <c r="M27" s="58"/>
      <c r="N27" s="355" t="s">
        <v>260</v>
      </c>
      <c r="O27" s="355"/>
    </row>
    <row r="28" spans="1:15" ht="15.75" thickBot="1" x14ac:dyDescent="0.3"/>
    <row r="29" spans="1:15" ht="21.75" customHeight="1" x14ac:dyDescent="0.25">
      <c r="A29" s="356"/>
      <c r="B29" s="359" t="s">
        <v>241</v>
      </c>
      <c r="C29" s="359" t="s">
        <v>149</v>
      </c>
      <c r="D29" s="362" t="s">
        <v>261</v>
      </c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3"/>
    </row>
    <row r="30" spans="1:15" ht="18" customHeight="1" x14ac:dyDescent="0.25">
      <c r="A30" s="357"/>
      <c r="B30" s="360"/>
      <c r="C30" s="360"/>
      <c r="D30" s="364">
        <f>F4</f>
        <v>2016</v>
      </c>
      <c r="E30" s="364"/>
      <c r="F30" s="364"/>
      <c r="G30" s="364"/>
      <c r="H30" s="302">
        <f>E4</f>
        <v>2017</v>
      </c>
      <c r="I30" s="302"/>
      <c r="J30" s="302"/>
      <c r="K30" s="302"/>
      <c r="L30" s="302">
        <f>D4</f>
        <v>2018</v>
      </c>
      <c r="M30" s="302"/>
      <c r="N30" s="302"/>
      <c r="O30" s="341"/>
    </row>
    <row r="31" spans="1:15" ht="94.5" customHeight="1" thickBot="1" x14ac:dyDescent="0.3">
      <c r="A31" s="358"/>
      <c r="B31" s="361"/>
      <c r="C31" s="361"/>
      <c r="D31" s="76" t="s">
        <v>262</v>
      </c>
      <c r="E31" s="77" t="s">
        <v>263</v>
      </c>
      <c r="F31" s="77" t="s">
        <v>264</v>
      </c>
      <c r="G31" s="77" t="s">
        <v>265</v>
      </c>
      <c r="H31" s="77" t="s">
        <v>262</v>
      </c>
      <c r="I31" s="77" t="s">
        <v>263</v>
      </c>
      <c r="J31" s="77" t="s">
        <v>264</v>
      </c>
      <c r="K31" s="77" t="s">
        <v>265</v>
      </c>
      <c r="L31" s="77" t="s">
        <v>262</v>
      </c>
      <c r="M31" s="77" t="s">
        <v>263</v>
      </c>
      <c r="N31" s="77" t="s">
        <v>264</v>
      </c>
      <c r="O31" s="78" t="s">
        <v>265</v>
      </c>
    </row>
    <row r="32" spans="1:15" ht="45" customHeight="1" x14ac:dyDescent="0.25">
      <c r="A32" s="342" t="s">
        <v>234</v>
      </c>
      <c r="B32" s="79" t="s">
        <v>6</v>
      </c>
      <c r="C32" s="80" t="s">
        <v>242</v>
      </c>
      <c r="D32" s="81">
        <v>11390090</v>
      </c>
      <c r="E32" s="63">
        <v>1868</v>
      </c>
      <c r="F32" s="63">
        <v>15460.36</v>
      </c>
      <c r="G32" s="82">
        <f>IF(E32&gt;0,D32/E32,"")</f>
        <v>6097.4785867237688</v>
      </c>
      <c r="H32" s="63">
        <v>12177610</v>
      </c>
      <c r="I32" s="63">
        <v>1412</v>
      </c>
      <c r="J32" s="63">
        <v>14728</v>
      </c>
      <c r="K32" s="82">
        <f>IF(I32&gt;0,H32/I32,"")</f>
        <v>8624.3696883852699</v>
      </c>
      <c r="L32" s="63">
        <v>11427400</v>
      </c>
      <c r="M32" s="63">
        <v>1368</v>
      </c>
      <c r="N32" s="63">
        <v>15159.48</v>
      </c>
      <c r="O32" s="83">
        <f>IF(M32&gt;0,L32/M32,"")</f>
        <v>8353.3625730994154</v>
      </c>
    </row>
    <row r="33" spans="1:30" ht="30.75" thickBot="1" x14ac:dyDescent="0.3">
      <c r="A33" s="343"/>
      <c r="B33" s="84" t="s">
        <v>7</v>
      </c>
      <c r="C33" s="85" t="s">
        <v>243</v>
      </c>
      <c r="D33" s="81">
        <v>36996030</v>
      </c>
      <c r="E33" s="63">
        <v>1868</v>
      </c>
      <c r="F33" s="63">
        <v>15460.36</v>
      </c>
      <c r="G33" s="82">
        <f>IF(E33&gt;0,D33/E33,"")</f>
        <v>19805.155246252678</v>
      </c>
      <c r="H33" s="63">
        <v>39553940</v>
      </c>
      <c r="I33" s="63">
        <v>1412</v>
      </c>
      <c r="J33" s="63">
        <v>14728</v>
      </c>
      <c r="K33" s="82">
        <f>IF(I33&gt;0,H33/I33,"")</f>
        <v>28012.705382436259</v>
      </c>
      <c r="L33" s="63">
        <v>30977490</v>
      </c>
      <c r="M33" s="63">
        <v>1368</v>
      </c>
      <c r="N33" s="63">
        <v>15159.48</v>
      </c>
      <c r="O33" s="83">
        <f>IF(M33&gt;0,L33/M33,"")</f>
        <v>22644.364035087718</v>
      </c>
    </row>
    <row r="34" spans="1:30" ht="45" x14ac:dyDescent="0.25">
      <c r="A34" s="342" t="s">
        <v>237</v>
      </c>
      <c r="B34" s="79" t="s">
        <v>6</v>
      </c>
      <c r="C34" s="80" t="s">
        <v>242</v>
      </c>
      <c r="D34" s="81">
        <v>11390090</v>
      </c>
      <c r="E34" s="63">
        <v>1868</v>
      </c>
      <c r="F34" s="63">
        <v>15460.36</v>
      </c>
      <c r="G34" s="82">
        <f>IF(E34&gt;0,D34/E34,"")</f>
        <v>6097.4785867237688</v>
      </c>
      <c r="H34" s="63">
        <v>12177610</v>
      </c>
      <c r="I34" s="63">
        <v>1412</v>
      </c>
      <c r="J34" s="63">
        <v>14728</v>
      </c>
      <c r="K34" s="82">
        <f>IF(I34&gt;0,H34/I34,"")</f>
        <v>8624.3696883852699</v>
      </c>
      <c r="L34" s="63">
        <v>11427400</v>
      </c>
      <c r="M34" s="63">
        <v>1368</v>
      </c>
      <c r="N34" s="63">
        <v>15159.48</v>
      </c>
      <c r="O34" s="83">
        <f>IF(M34&gt;0,L34/M34,"")</f>
        <v>8353.3625730994154</v>
      </c>
    </row>
    <row r="35" spans="1:30" ht="30.75" thickBot="1" x14ac:dyDescent="0.3">
      <c r="A35" s="343"/>
      <c r="B35" s="84" t="s">
        <v>7</v>
      </c>
      <c r="C35" s="85" t="s">
        <v>243</v>
      </c>
      <c r="D35" s="86">
        <v>36996030</v>
      </c>
      <c r="E35" s="63">
        <v>1868</v>
      </c>
      <c r="F35" s="63">
        <v>15460.36</v>
      </c>
      <c r="G35" s="87">
        <f>IF(E35&gt;0,D35/E35,"")</f>
        <v>19805.155246252678</v>
      </c>
      <c r="H35" s="88">
        <v>39553940</v>
      </c>
      <c r="I35" s="63">
        <v>1412</v>
      </c>
      <c r="J35" s="63">
        <v>14728</v>
      </c>
      <c r="K35" s="87">
        <f>IF(I35&gt;0,H35/I35,"")</f>
        <v>28012.705382436259</v>
      </c>
      <c r="L35" s="88">
        <v>30977490</v>
      </c>
      <c r="M35" s="63">
        <v>1368</v>
      </c>
      <c r="N35" s="63">
        <v>15159.48</v>
      </c>
      <c r="O35" s="89">
        <f>IF(M35&gt;0,L35/M35,"")</f>
        <v>22644.364035087718</v>
      </c>
    </row>
    <row r="36" spans="1:30" x14ac:dyDescent="0.25">
      <c r="Q36" s="90"/>
    </row>
    <row r="38" spans="1:30" x14ac:dyDescent="0.25">
      <c r="M38" s="344" t="s">
        <v>266</v>
      </c>
      <c r="N38" s="344"/>
      <c r="O38" s="344"/>
    </row>
    <row r="39" spans="1:30" ht="30.75" customHeight="1" x14ac:dyDescent="0.25">
      <c r="A39" s="345" t="s">
        <v>267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</row>
    <row r="40" spans="1:30" ht="19.5" customHeight="1" x14ac:dyDescent="0.25">
      <c r="A40" s="346" t="s">
        <v>268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</row>
    <row r="41" spans="1:30" s="54" customFormat="1" ht="19.5" customHeight="1" x14ac:dyDescent="0.25">
      <c r="A41" s="91"/>
      <c r="B41" s="91"/>
      <c r="C41" s="92"/>
      <c r="D41" s="91"/>
      <c r="E41" s="92"/>
      <c r="F41" s="305" t="s">
        <v>269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93"/>
      <c r="S41" s="305" t="s">
        <v>270</v>
      </c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</row>
    <row r="42" spans="1:30" s="54" customFormat="1" ht="15" customHeight="1" x14ac:dyDescent="0.25">
      <c r="A42" s="318" t="s">
        <v>271</v>
      </c>
      <c r="B42" s="339" t="s">
        <v>272</v>
      </c>
      <c r="C42" s="303" t="s">
        <v>273</v>
      </c>
      <c r="D42" s="303" t="s">
        <v>302</v>
      </c>
      <c r="E42" s="334" t="s">
        <v>274</v>
      </c>
      <c r="F42" s="333" t="s">
        <v>275</v>
      </c>
      <c r="G42" s="303"/>
      <c r="H42" s="303"/>
      <c r="I42" s="303" t="s">
        <v>276</v>
      </c>
      <c r="J42" s="303"/>
      <c r="K42" s="303"/>
      <c r="L42" s="303" t="s">
        <v>277</v>
      </c>
      <c r="M42" s="303"/>
      <c r="N42" s="303"/>
      <c r="O42" s="316" t="s">
        <v>278</v>
      </c>
      <c r="P42" s="316"/>
      <c r="Q42" s="317"/>
      <c r="R42" s="94"/>
      <c r="S42" s="330" t="s">
        <v>275</v>
      </c>
      <c r="T42" s="295"/>
      <c r="U42" s="295"/>
      <c r="V42" s="295" t="s">
        <v>276</v>
      </c>
      <c r="W42" s="295"/>
      <c r="X42" s="295"/>
      <c r="Y42" s="295" t="s">
        <v>277</v>
      </c>
      <c r="Z42" s="295"/>
      <c r="AA42" s="295"/>
      <c r="AB42" s="337" t="s">
        <v>278</v>
      </c>
      <c r="AC42" s="337"/>
      <c r="AD42" s="338"/>
    </row>
    <row r="43" spans="1:30" s="54" customFormat="1" x14ac:dyDescent="0.25">
      <c r="A43" s="330"/>
      <c r="B43" s="340"/>
      <c r="C43" s="295"/>
      <c r="D43" s="295"/>
      <c r="E43" s="335"/>
      <c r="F43" s="95">
        <f>$F$4</f>
        <v>2016</v>
      </c>
      <c r="G43" s="96">
        <f>$E$4</f>
        <v>2017</v>
      </c>
      <c r="H43" s="96">
        <f>$D$4</f>
        <v>2018</v>
      </c>
      <c r="I43" s="96">
        <f>$F$4</f>
        <v>2016</v>
      </c>
      <c r="J43" s="96">
        <f>$E$4</f>
        <v>2017</v>
      </c>
      <c r="K43" s="96">
        <f>$D$4</f>
        <v>2018</v>
      </c>
      <c r="L43" s="96">
        <f>$F$4</f>
        <v>2016</v>
      </c>
      <c r="M43" s="96">
        <f>$E$4</f>
        <v>2017</v>
      </c>
      <c r="N43" s="96">
        <f>$D$4</f>
        <v>2018</v>
      </c>
      <c r="O43" s="96">
        <f>$F$4</f>
        <v>2016</v>
      </c>
      <c r="P43" s="96">
        <f>$E$4</f>
        <v>2017</v>
      </c>
      <c r="Q43" s="97">
        <f>$D$4</f>
        <v>2018</v>
      </c>
      <c r="R43" s="94"/>
      <c r="S43" s="96">
        <f>$F$4</f>
        <v>2016</v>
      </c>
      <c r="T43" s="96">
        <f>$E$4</f>
        <v>2017</v>
      </c>
      <c r="U43" s="96">
        <f>$D$4</f>
        <v>2018</v>
      </c>
      <c r="V43" s="96">
        <f>$F$4</f>
        <v>2016</v>
      </c>
      <c r="W43" s="96">
        <f>$E$4</f>
        <v>2017</v>
      </c>
      <c r="X43" s="96">
        <f>$D$4</f>
        <v>2018</v>
      </c>
      <c r="Y43" s="96">
        <f>$F$4</f>
        <v>2016</v>
      </c>
      <c r="Z43" s="96">
        <f>$E$4</f>
        <v>2017</v>
      </c>
      <c r="AA43" s="96">
        <f>$D$4</f>
        <v>2018</v>
      </c>
      <c r="AB43" s="96">
        <f>$F$4</f>
        <v>2016</v>
      </c>
      <c r="AC43" s="96">
        <f>$E$4</f>
        <v>2017</v>
      </c>
      <c r="AD43" s="97">
        <f>$D$4</f>
        <v>2018</v>
      </c>
    </row>
    <row r="44" spans="1:30" s="54" customFormat="1" ht="15" customHeight="1" x14ac:dyDescent="0.25">
      <c r="A44" s="336" t="s">
        <v>279</v>
      </c>
      <c r="B44" s="307" t="s">
        <v>280</v>
      </c>
      <c r="C44" s="302" t="s">
        <v>281</v>
      </c>
      <c r="D44" s="295" t="s">
        <v>303</v>
      </c>
      <c r="E44" s="63" t="s">
        <v>304</v>
      </c>
      <c r="F44" s="95">
        <v>452</v>
      </c>
      <c r="G44" s="96">
        <v>371</v>
      </c>
      <c r="H44" s="96"/>
      <c r="I44" s="96"/>
      <c r="J44" s="96"/>
      <c r="K44" s="96"/>
      <c r="L44" s="68">
        <v>329.02499999999998</v>
      </c>
      <c r="M44" s="68">
        <v>254.45</v>
      </c>
      <c r="N44" s="68"/>
      <c r="O44" s="98">
        <v>52</v>
      </c>
      <c r="P44" s="98">
        <v>170</v>
      </c>
      <c r="Q44" s="98"/>
      <c r="R44" s="94"/>
      <c r="S44" s="96"/>
      <c r="T44" s="96"/>
      <c r="U44" s="96"/>
      <c r="V44" s="96"/>
      <c r="W44" s="96"/>
      <c r="X44" s="96"/>
      <c r="Y44" s="68"/>
      <c r="Z44" s="68"/>
      <c r="AA44" s="68"/>
      <c r="AB44" s="68"/>
      <c r="AC44" s="68"/>
      <c r="AD44" s="69"/>
    </row>
    <row r="45" spans="1:30" s="54" customFormat="1" ht="15" customHeight="1" x14ac:dyDescent="0.25">
      <c r="A45" s="336"/>
      <c r="B45" s="307"/>
      <c r="C45" s="302"/>
      <c r="D45" s="295"/>
      <c r="E45" s="63" t="s">
        <v>305</v>
      </c>
      <c r="F45" s="95">
        <v>79</v>
      </c>
      <c r="G45" s="96"/>
      <c r="H45" s="96">
        <v>18</v>
      </c>
      <c r="I45" s="96"/>
      <c r="J45" s="96"/>
      <c r="K45" s="96"/>
      <c r="L45" s="68">
        <v>66.8</v>
      </c>
      <c r="M45" s="68"/>
      <c r="N45" s="68">
        <v>62.6</v>
      </c>
      <c r="O45" s="98">
        <v>20</v>
      </c>
      <c r="P45" s="98"/>
      <c r="Q45" s="98">
        <v>15</v>
      </c>
      <c r="R45" s="94"/>
      <c r="S45" s="96"/>
      <c r="T45" s="96"/>
      <c r="U45" s="96"/>
      <c r="V45" s="96"/>
      <c r="W45" s="96"/>
      <c r="X45" s="96"/>
      <c r="Y45" s="68"/>
      <c r="Z45" s="68"/>
      <c r="AA45" s="68"/>
      <c r="AB45" s="68"/>
      <c r="AC45" s="68"/>
      <c r="AD45" s="69"/>
    </row>
    <row r="46" spans="1:30" s="54" customFormat="1" ht="35.25" customHeight="1" x14ac:dyDescent="0.25">
      <c r="A46" s="336"/>
      <c r="B46" s="307"/>
      <c r="C46" s="302"/>
      <c r="D46" s="295"/>
      <c r="E46" s="63" t="s">
        <v>306</v>
      </c>
      <c r="F46" s="95"/>
      <c r="G46" s="96">
        <v>120</v>
      </c>
      <c r="H46" s="96">
        <v>63</v>
      </c>
      <c r="I46" s="96"/>
      <c r="J46" s="96"/>
      <c r="K46" s="96"/>
      <c r="L46" s="68"/>
      <c r="M46" s="68">
        <v>37.154000000000003</v>
      </c>
      <c r="N46" s="68">
        <v>87.85</v>
      </c>
      <c r="O46" s="99"/>
      <c r="P46" s="66">
        <v>15</v>
      </c>
      <c r="Q46" s="98">
        <v>5</v>
      </c>
      <c r="R46" s="94"/>
      <c r="S46" s="100"/>
      <c r="T46" s="96"/>
      <c r="U46" s="96"/>
      <c r="V46" s="96"/>
      <c r="W46" s="96"/>
      <c r="X46" s="96"/>
      <c r="Y46" s="68"/>
      <c r="Z46" s="68"/>
      <c r="AA46" s="68"/>
      <c r="AB46" s="68"/>
      <c r="AC46" s="68"/>
      <c r="AD46" s="69"/>
    </row>
    <row r="47" spans="1:30" s="54" customFormat="1" ht="34.5" customHeight="1" x14ac:dyDescent="0.25">
      <c r="A47" s="336"/>
      <c r="B47" s="307"/>
      <c r="C47" s="302"/>
      <c r="D47" s="295"/>
      <c r="E47" s="63" t="s">
        <v>206</v>
      </c>
      <c r="F47" s="95">
        <v>1942</v>
      </c>
      <c r="G47" s="96">
        <v>7906</v>
      </c>
      <c r="H47" s="96">
        <v>12377</v>
      </c>
      <c r="I47" s="96"/>
      <c r="J47" s="96"/>
      <c r="K47" s="96"/>
      <c r="L47" s="68">
        <v>5613.6210000000001</v>
      </c>
      <c r="M47" s="68">
        <v>9351.06</v>
      </c>
      <c r="N47" s="68">
        <v>15622.797</v>
      </c>
      <c r="O47" s="101" t="s">
        <v>307</v>
      </c>
      <c r="P47" s="66">
        <v>1113</v>
      </c>
      <c r="Q47" s="98">
        <v>1437.4</v>
      </c>
      <c r="R47" s="94"/>
      <c r="S47" s="100">
        <v>1876</v>
      </c>
      <c r="T47" s="96">
        <v>951</v>
      </c>
      <c r="U47" s="96">
        <v>394</v>
      </c>
      <c r="V47" s="96"/>
      <c r="W47" s="96"/>
      <c r="X47" s="96"/>
      <c r="Y47" s="68">
        <v>2935.6</v>
      </c>
      <c r="Z47" s="68">
        <v>1495.6</v>
      </c>
      <c r="AA47" s="68">
        <v>1122.76</v>
      </c>
      <c r="AB47" s="68">
        <v>710</v>
      </c>
      <c r="AC47" s="68">
        <v>265</v>
      </c>
      <c r="AD47" s="69">
        <v>240</v>
      </c>
    </row>
    <row r="48" spans="1:30" s="54" customFormat="1" ht="26.25" customHeight="1" x14ac:dyDescent="0.25">
      <c r="A48" s="336"/>
      <c r="B48" s="307"/>
      <c r="C48" s="302"/>
      <c r="D48" s="295"/>
      <c r="E48" s="96" t="s">
        <v>207</v>
      </c>
      <c r="F48" s="95">
        <v>5787</v>
      </c>
      <c r="G48" s="96">
        <v>3021</v>
      </c>
      <c r="H48" s="96">
        <v>6596</v>
      </c>
      <c r="I48" s="96"/>
      <c r="J48" s="96"/>
      <c r="K48" s="96"/>
      <c r="L48" s="68">
        <v>4512.57</v>
      </c>
      <c r="M48" s="68">
        <v>3710.02</v>
      </c>
      <c r="N48" s="68">
        <v>5831.55</v>
      </c>
      <c r="O48" s="66">
        <v>684</v>
      </c>
      <c r="P48" s="66">
        <v>376</v>
      </c>
      <c r="Q48" s="98">
        <v>420</v>
      </c>
      <c r="R48" s="94"/>
      <c r="S48" s="100"/>
      <c r="T48" s="96">
        <v>3250</v>
      </c>
      <c r="U48" s="96">
        <v>78</v>
      </c>
      <c r="V48" s="96"/>
      <c r="W48" s="96"/>
      <c r="X48" s="96"/>
      <c r="Y48" s="68"/>
      <c r="Z48" s="68">
        <v>2814.52</v>
      </c>
      <c r="AA48" s="68">
        <v>303.91000000000003</v>
      </c>
      <c r="AB48" s="68"/>
      <c r="AC48" s="68">
        <v>15</v>
      </c>
      <c r="AD48" s="69">
        <v>60</v>
      </c>
    </row>
    <row r="49" spans="1:30" s="54" customFormat="1" ht="31.5" customHeight="1" x14ac:dyDescent="0.25">
      <c r="A49" s="336"/>
      <c r="B49" s="307"/>
      <c r="C49" s="302"/>
      <c r="D49" s="295"/>
      <c r="E49" s="96" t="s">
        <v>208</v>
      </c>
      <c r="F49" s="95"/>
      <c r="G49" s="96">
        <v>58.97</v>
      </c>
      <c r="H49" s="96">
        <v>1503</v>
      </c>
      <c r="I49" s="96"/>
      <c r="J49" s="96"/>
      <c r="K49" s="102"/>
      <c r="L49" s="68"/>
      <c r="M49" s="68">
        <v>58.97</v>
      </c>
      <c r="N49" s="68">
        <v>1974.22</v>
      </c>
      <c r="O49" s="99"/>
      <c r="P49" s="66">
        <v>115</v>
      </c>
      <c r="Q49" s="98">
        <v>175</v>
      </c>
      <c r="R49" s="94"/>
      <c r="S49" s="100"/>
      <c r="T49" s="96"/>
      <c r="U49" s="96"/>
      <c r="V49" s="96"/>
      <c r="W49" s="96"/>
      <c r="X49" s="102"/>
      <c r="Y49" s="68"/>
      <c r="Z49" s="68"/>
      <c r="AA49" s="68"/>
      <c r="AB49" s="68"/>
      <c r="AC49" s="68"/>
      <c r="AD49" s="69"/>
    </row>
    <row r="50" spans="1:30" s="54" customFormat="1" ht="15" customHeight="1" x14ac:dyDescent="0.25">
      <c r="A50" s="336"/>
      <c r="B50" s="307"/>
      <c r="C50" s="302" t="s">
        <v>282</v>
      </c>
      <c r="D50" s="295" t="s">
        <v>303</v>
      </c>
      <c r="E50" s="63" t="s">
        <v>304</v>
      </c>
      <c r="F50" s="103"/>
      <c r="G50" s="104"/>
      <c r="H50" s="104"/>
      <c r="I50" s="104"/>
      <c r="J50" s="104"/>
      <c r="K50" s="68"/>
      <c r="L50" s="68"/>
      <c r="M50" s="68"/>
      <c r="N50" s="68"/>
      <c r="O50" s="99"/>
      <c r="P50" s="99"/>
      <c r="Q50" s="98"/>
      <c r="R50" s="94"/>
      <c r="S50" s="105"/>
      <c r="T50" s="104"/>
      <c r="U50" s="104"/>
      <c r="V50" s="104"/>
      <c r="W50" s="104"/>
      <c r="X50" s="68"/>
      <c r="Y50" s="68"/>
      <c r="Z50" s="68"/>
      <c r="AA50" s="68"/>
      <c r="AB50" s="68"/>
      <c r="AC50" s="68"/>
      <c r="AD50" s="69"/>
    </row>
    <row r="51" spans="1:30" s="54" customFormat="1" ht="15" customHeight="1" x14ac:dyDescent="0.25">
      <c r="A51" s="336"/>
      <c r="B51" s="307"/>
      <c r="C51" s="302"/>
      <c r="D51" s="295"/>
      <c r="E51" s="63" t="s">
        <v>305</v>
      </c>
      <c r="F51" s="103"/>
      <c r="G51" s="104"/>
      <c r="H51" s="104"/>
      <c r="I51" s="104"/>
      <c r="J51" s="104"/>
      <c r="K51" s="68"/>
      <c r="L51" s="68"/>
      <c r="M51" s="68"/>
      <c r="N51" s="68"/>
      <c r="O51" s="99"/>
      <c r="P51" s="99"/>
      <c r="Q51" s="98"/>
      <c r="R51" s="94"/>
      <c r="S51" s="105"/>
      <c r="T51" s="104"/>
      <c r="U51" s="104"/>
      <c r="V51" s="104"/>
      <c r="W51" s="104"/>
      <c r="X51" s="68"/>
      <c r="Y51" s="68"/>
      <c r="Z51" s="68"/>
      <c r="AA51" s="68"/>
      <c r="AB51" s="68"/>
      <c r="AC51" s="68"/>
      <c r="AD51" s="69"/>
    </row>
    <row r="52" spans="1:30" s="54" customFormat="1" ht="15" customHeight="1" x14ac:dyDescent="0.25">
      <c r="A52" s="336"/>
      <c r="B52" s="307"/>
      <c r="C52" s="302"/>
      <c r="D52" s="295"/>
      <c r="E52" s="63" t="s">
        <v>306</v>
      </c>
      <c r="F52" s="103"/>
      <c r="G52" s="104"/>
      <c r="H52" s="104"/>
      <c r="I52" s="104"/>
      <c r="J52" s="104"/>
      <c r="K52" s="68"/>
      <c r="L52" s="68"/>
      <c r="M52" s="68"/>
      <c r="N52" s="68"/>
      <c r="O52" s="99"/>
      <c r="P52" s="99"/>
      <c r="Q52" s="98"/>
      <c r="R52" s="94"/>
      <c r="S52" s="105"/>
      <c r="T52" s="104"/>
      <c r="U52" s="104"/>
      <c r="V52" s="104"/>
      <c r="W52" s="104"/>
      <c r="X52" s="68"/>
      <c r="Y52" s="68"/>
      <c r="Z52" s="68"/>
      <c r="AA52" s="68"/>
      <c r="AB52" s="68"/>
      <c r="AC52" s="68"/>
      <c r="AD52" s="69"/>
    </row>
    <row r="53" spans="1:30" s="54" customFormat="1" ht="15" customHeight="1" x14ac:dyDescent="0.25">
      <c r="A53" s="336"/>
      <c r="B53" s="307"/>
      <c r="C53" s="302"/>
      <c r="D53" s="295"/>
      <c r="E53" s="63" t="s">
        <v>206</v>
      </c>
      <c r="F53" s="103"/>
      <c r="G53" s="104"/>
      <c r="H53" s="104"/>
      <c r="I53" s="104"/>
      <c r="J53" s="104"/>
      <c r="K53" s="68"/>
      <c r="L53" s="68"/>
      <c r="M53" s="68"/>
      <c r="N53" s="68"/>
      <c r="O53" s="99"/>
      <c r="P53" s="99"/>
      <c r="Q53" s="98"/>
      <c r="R53" s="94"/>
      <c r="S53" s="105"/>
      <c r="T53" s="104">
        <v>13</v>
      </c>
      <c r="U53" s="104">
        <v>56</v>
      </c>
      <c r="V53" s="104"/>
      <c r="W53" s="104"/>
      <c r="X53" s="68"/>
      <c r="Y53" s="68"/>
      <c r="Z53" s="68">
        <v>80.87</v>
      </c>
      <c r="AA53" s="68">
        <v>244.4</v>
      </c>
      <c r="AB53" s="68"/>
      <c r="AC53" s="68">
        <v>30</v>
      </c>
      <c r="AD53" s="69">
        <v>30</v>
      </c>
    </row>
    <row r="54" spans="1:30" s="54" customFormat="1" ht="15" customHeight="1" x14ac:dyDescent="0.25">
      <c r="A54" s="336"/>
      <c r="B54" s="307"/>
      <c r="C54" s="302"/>
      <c r="D54" s="295"/>
      <c r="E54" s="96" t="s">
        <v>207</v>
      </c>
      <c r="F54" s="106"/>
      <c r="G54" s="107"/>
      <c r="H54" s="107"/>
      <c r="I54" s="107"/>
      <c r="J54" s="107"/>
      <c r="K54" s="68"/>
      <c r="L54" s="68"/>
      <c r="M54" s="68"/>
      <c r="N54" s="68"/>
      <c r="O54" s="99"/>
      <c r="P54" s="99"/>
      <c r="Q54" s="98"/>
      <c r="R54" s="94"/>
      <c r="S54" s="108"/>
      <c r="T54" s="107"/>
      <c r="U54" s="107">
        <v>333</v>
      </c>
      <c r="V54" s="107"/>
      <c r="W54" s="107"/>
      <c r="X54" s="68"/>
      <c r="Y54" s="68"/>
      <c r="Z54" s="68"/>
      <c r="AA54" s="68">
        <v>520.29999999999995</v>
      </c>
      <c r="AB54" s="68"/>
      <c r="AC54" s="68"/>
      <c r="AD54" s="69">
        <v>25</v>
      </c>
    </row>
    <row r="55" spans="1:30" s="54" customFormat="1" ht="28.5" customHeight="1" x14ac:dyDescent="0.25">
      <c r="A55" s="336" t="s">
        <v>203</v>
      </c>
      <c r="B55" s="307" t="s">
        <v>280</v>
      </c>
      <c r="C55" s="302" t="s">
        <v>281</v>
      </c>
      <c r="D55" s="295" t="s">
        <v>303</v>
      </c>
      <c r="E55" s="63" t="s">
        <v>304</v>
      </c>
      <c r="F55" s="109">
        <v>40</v>
      </c>
      <c r="G55" s="68">
        <v>40</v>
      </c>
      <c r="H55" s="68"/>
      <c r="I55" s="68"/>
      <c r="J55" s="68"/>
      <c r="K55" s="68"/>
      <c r="L55" s="68">
        <v>16.37</v>
      </c>
      <c r="M55" s="68">
        <v>18.489999999999998</v>
      </c>
      <c r="N55" s="68"/>
      <c r="O55" s="66">
        <v>15</v>
      </c>
      <c r="P55" s="66">
        <v>15</v>
      </c>
      <c r="Q55" s="98"/>
      <c r="R55" s="94"/>
      <c r="S55" s="110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</row>
    <row r="56" spans="1:30" s="54" customFormat="1" ht="15" customHeight="1" x14ac:dyDescent="0.25">
      <c r="A56" s="336"/>
      <c r="B56" s="307"/>
      <c r="C56" s="302"/>
      <c r="D56" s="295"/>
      <c r="E56" s="63" t="s">
        <v>305</v>
      </c>
      <c r="F56" s="109"/>
      <c r="G56" s="68"/>
      <c r="H56" s="68">
        <v>18</v>
      </c>
      <c r="I56" s="68"/>
      <c r="J56" s="68"/>
      <c r="K56" s="68"/>
      <c r="L56" s="68"/>
      <c r="M56" s="68"/>
      <c r="N56" s="68">
        <v>62.576999999999998</v>
      </c>
      <c r="O56" s="99"/>
      <c r="P56" s="99"/>
      <c r="Q56" s="98">
        <v>15</v>
      </c>
      <c r="R56" s="94"/>
      <c r="S56" s="110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</row>
    <row r="57" spans="1:30" s="54" customFormat="1" ht="15" customHeight="1" x14ac:dyDescent="0.25">
      <c r="A57" s="336"/>
      <c r="B57" s="307"/>
      <c r="C57" s="302"/>
      <c r="D57" s="295"/>
      <c r="E57" s="63" t="s">
        <v>306</v>
      </c>
      <c r="F57" s="109"/>
      <c r="G57" s="68"/>
      <c r="H57" s="68"/>
      <c r="I57" s="68"/>
      <c r="J57" s="68"/>
      <c r="K57" s="68"/>
      <c r="L57" s="68"/>
      <c r="M57" s="68"/>
      <c r="N57" s="68"/>
      <c r="O57" s="99"/>
      <c r="P57" s="99"/>
      <c r="Q57" s="98"/>
      <c r="R57" s="94"/>
      <c r="S57" s="110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</row>
    <row r="58" spans="1:30" s="54" customFormat="1" ht="33.75" customHeight="1" x14ac:dyDescent="0.25">
      <c r="A58" s="336"/>
      <c r="B58" s="307"/>
      <c r="C58" s="302"/>
      <c r="D58" s="295"/>
      <c r="E58" s="63" t="s">
        <v>206</v>
      </c>
      <c r="F58" s="109">
        <v>396</v>
      </c>
      <c r="G58" s="68">
        <v>251</v>
      </c>
      <c r="H58" s="68">
        <v>107</v>
      </c>
      <c r="I58" s="68"/>
      <c r="J58" s="68"/>
      <c r="K58" s="68"/>
      <c r="L58" s="68">
        <v>422.17</v>
      </c>
      <c r="M58" s="68">
        <v>554.92999999999995</v>
      </c>
      <c r="N58" s="68">
        <v>96.165999999999997</v>
      </c>
      <c r="O58" s="66">
        <v>60</v>
      </c>
      <c r="P58" s="66">
        <v>72</v>
      </c>
      <c r="Q58" s="98">
        <v>10</v>
      </c>
      <c r="R58" s="94"/>
      <c r="S58" s="110"/>
      <c r="T58" s="68">
        <v>51</v>
      </c>
      <c r="U58" s="68"/>
      <c r="V58" s="68"/>
      <c r="W58" s="68"/>
      <c r="X58" s="68"/>
      <c r="Y58" s="68"/>
      <c r="Z58" s="68">
        <v>206.69</v>
      </c>
      <c r="AA58" s="68"/>
      <c r="AB58" s="68"/>
      <c r="AC58" s="68">
        <v>15</v>
      </c>
      <c r="AD58" s="69"/>
    </row>
    <row r="59" spans="1:30" s="54" customFormat="1" ht="24.75" customHeight="1" x14ac:dyDescent="0.25">
      <c r="A59" s="336"/>
      <c r="B59" s="307"/>
      <c r="C59" s="302"/>
      <c r="D59" s="295"/>
      <c r="E59" s="96" t="s">
        <v>207</v>
      </c>
      <c r="F59" s="109">
        <v>218</v>
      </c>
      <c r="G59" s="68"/>
      <c r="H59" s="68">
        <v>394</v>
      </c>
      <c r="I59" s="68"/>
      <c r="J59" s="68"/>
      <c r="K59" s="68"/>
      <c r="L59" s="68">
        <v>197.14</v>
      </c>
      <c r="M59" s="68"/>
      <c r="N59" s="68">
        <v>529.08000000000004</v>
      </c>
      <c r="O59" s="66">
        <v>15</v>
      </c>
      <c r="P59" s="99"/>
      <c r="Q59" s="98">
        <v>20</v>
      </c>
      <c r="R59" s="94"/>
      <c r="S59" s="110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9"/>
    </row>
    <row r="60" spans="1:30" s="54" customFormat="1" ht="53.25" customHeight="1" x14ac:dyDescent="0.25">
      <c r="A60" s="336"/>
      <c r="B60" s="307"/>
      <c r="C60" s="302"/>
      <c r="D60" s="96" t="s">
        <v>303</v>
      </c>
      <c r="E60" s="63" t="s">
        <v>206</v>
      </c>
      <c r="F60" s="109"/>
      <c r="G60" s="68"/>
      <c r="H60" s="68"/>
      <c r="I60" s="68"/>
      <c r="J60" s="68"/>
      <c r="K60" s="68"/>
      <c r="L60" s="68"/>
      <c r="M60" s="68"/>
      <c r="N60" s="68"/>
      <c r="O60" s="99"/>
      <c r="P60" s="99"/>
      <c r="Q60" s="98"/>
      <c r="R60" s="94"/>
      <c r="S60" s="110"/>
      <c r="T60" s="68">
        <v>80</v>
      </c>
      <c r="U60" s="68"/>
      <c r="V60" s="68"/>
      <c r="W60" s="68"/>
      <c r="X60" s="68"/>
      <c r="Y60" s="68"/>
      <c r="Z60" s="68">
        <v>178.47</v>
      </c>
      <c r="AA60" s="68"/>
      <c r="AB60" s="68"/>
      <c r="AC60" s="68">
        <v>15</v>
      </c>
      <c r="AD60" s="69"/>
    </row>
    <row r="61" spans="1:30" s="54" customFormat="1" x14ac:dyDescent="0.25">
      <c r="E61" s="56"/>
    </row>
    <row r="62" spans="1:30" s="54" customFormat="1" ht="24" customHeight="1" x14ac:dyDescent="0.25">
      <c r="A62" s="304" t="s">
        <v>283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</row>
    <row r="63" spans="1:30" s="54" customFormat="1" x14ac:dyDescent="0.25">
      <c r="A63" s="91"/>
      <c r="B63" s="92"/>
      <c r="C63" s="91"/>
      <c r="D63" s="92"/>
      <c r="E63" s="92"/>
      <c r="F63" s="305" t="s">
        <v>284</v>
      </c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111"/>
      <c r="S63" s="305" t="s">
        <v>285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</row>
    <row r="64" spans="1:30" s="54" customFormat="1" ht="15" customHeight="1" x14ac:dyDescent="0.25">
      <c r="A64" s="318" t="s">
        <v>271</v>
      </c>
      <c r="B64" s="303" t="s">
        <v>286</v>
      </c>
      <c r="C64" s="331" t="s">
        <v>308</v>
      </c>
      <c r="D64" s="332"/>
      <c r="E64" s="334" t="s">
        <v>274</v>
      </c>
      <c r="F64" s="333" t="s">
        <v>275</v>
      </c>
      <c r="G64" s="303"/>
      <c r="H64" s="303"/>
      <c r="I64" s="319" t="s">
        <v>276</v>
      </c>
      <c r="J64" s="320"/>
      <c r="K64" s="320"/>
      <c r="L64" s="319" t="s">
        <v>277</v>
      </c>
      <c r="M64" s="320"/>
      <c r="N64" s="321"/>
      <c r="O64" s="322" t="s">
        <v>278</v>
      </c>
      <c r="P64" s="322"/>
      <c r="Q64" s="323"/>
      <c r="S64" s="318" t="s">
        <v>275</v>
      </c>
      <c r="T64" s="303"/>
      <c r="U64" s="303"/>
      <c r="V64" s="319" t="s">
        <v>276</v>
      </c>
      <c r="W64" s="320"/>
      <c r="X64" s="320"/>
      <c r="Y64" s="319" t="s">
        <v>277</v>
      </c>
      <c r="Z64" s="320"/>
      <c r="AA64" s="321"/>
      <c r="AB64" s="322" t="s">
        <v>278</v>
      </c>
      <c r="AC64" s="322"/>
      <c r="AD64" s="323"/>
    </row>
    <row r="65" spans="1:30" s="54" customFormat="1" ht="15" customHeight="1" x14ac:dyDescent="0.25">
      <c r="A65" s="330"/>
      <c r="B65" s="295"/>
      <c r="C65" s="319"/>
      <c r="D65" s="333"/>
      <c r="E65" s="335"/>
      <c r="F65" s="112">
        <f>$F$4</f>
        <v>2016</v>
      </c>
      <c r="G65" s="113">
        <f>$E$4</f>
        <v>2017</v>
      </c>
      <c r="H65" s="113">
        <f>$D$4</f>
        <v>2018</v>
      </c>
      <c r="I65" s="113">
        <f>$F$4</f>
        <v>2016</v>
      </c>
      <c r="J65" s="113">
        <f>$E$4</f>
        <v>2017</v>
      </c>
      <c r="K65" s="113">
        <f>$D$4</f>
        <v>2018</v>
      </c>
      <c r="L65" s="113">
        <f>$F$4</f>
        <v>2016</v>
      </c>
      <c r="M65" s="113">
        <f>$E$4</f>
        <v>2017</v>
      </c>
      <c r="N65" s="114">
        <f>$D$4</f>
        <v>2018</v>
      </c>
      <c r="O65" s="113">
        <f>$F$4</f>
        <v>2016</v>
      </c>
      <c r="P65" s="113">
        <f>$E$4</f>
        <v>2017</v>
      </c>
      <c r="Q65" s="114">
        <f>$D$4</f>
        <v>2018</v>
      </c>
      <c r="S65" s="115">
        <f>$F$4</f>
        <v>2016</v>
      </c>
      <c r="T65" s="113">
        <f>$E$4</f>
        <v>2017</v>
      </c>
      <c r="U65" s="113">
        <f>$D$4</f>
        <v>2018</v>
      </c>
      <c r="V65" s="113">
        <f>$F$4</f>
        <v>2016</v>
      </c>
      <c r="W65" s="113">
        <f>$E$4</f>
        <v>2017</v>
      </c>
      <c r="X65" s="113">
        <f>$D$4</f>
        <v>2018</v>
      </c>
      <c r="Y65" s="113">
        <f>$F$4</f>
        <v>2016</v>
      </c>
      <c r="Z65" s="113">
        <f>$E$4</f>
        <v>2017</v>
      </c>
      <c r="AA65" s="114">
        <f>$D$4</f>
        <v>2018</v>
      </c>
      <c r="AB65" s="113">
        <f>$F$4</f>
        <v>2016</v>
      </c>
      <c r="AC65" s="113">
        <f>$E$4</f>
        <v>2017</v>
      </c>
      <c r="AD65" s="114">
        <f>$D$4</f>
        <v>2018</v>
      </c>
    </row>
    <row r="66" spans="1:30" s="54" customFormat="1" ht="30" customHeight="1" x14ac:dyDescent="0.25">
      <c r="A66" s="324" t="s">
        <v>279</v>
      </c>
      <c r="B66" s="326" t="s">
        <v>287</v>
      </c>
      <c r="C66" s="328" t="s">
        <v>309</v>
      </c>
      <c r="D66" s="329"/>
      <c r="E66" s="63" t="s">
        <v>304</v>
      </c>
      <c r="F66" s="95"/>
      <c r="G66" s="96">
        <v>370</v>
      </c>
      <c r="H66" s="96"/>
      <c r="I66" s="96"/>
      <c r="J66" s="96"/>
      <c r="K66" s="96"/>
      <c r="L66" s="68">
        <v>205.22</v>
      </c>
      <c r="M66" s="68">
        <v>8</v>
      </c>
      <c r="N66" s="68"/>
      <c r="O66" s="98"/>
      <c r="P66" s="98">
        <v>5</v>
      </c>
      <c r="Q66" s="98"/>
      <c r="S66" s="96"/>
      <c r="T66" s="96"/>
      <c r="U66" s="96"/>
      <c r="V66" s="96"/>
      <c r="W66" s="96"/>
      <c r="X66" s="96"/>
      <c r="Y66" s="68"/>
      <c r="Z66" s="68"/>
      <c r="AA66" s="68"/>
      <c r="AB66" s="68"/>
      <c r="AC66" s="68"/>
      <c r="AD66" s="69"/>
    </row>
    <row r="67" spans="1:30" s="54" customFormat="1" ht="15" customHeight="1" x14ac:dyDescent="0.25">
      <c r="A67" s="325"/>
      <c r="B67" s="327"/>
      <c r="C67" s="299"/>
      <c r="D67" s="301"/>
      <c r="E67" s="63" t="s">
        <v>306</v>
      </c>
      <c r="F67" s="109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S67" s="110"/>
      <c r="T67" s="68"/>
      <c r="U67" s="68">
        <v>22</v>
      </c>
      <c r="V67" s="68"/>
      <c r="W67" s="68"/>
      <c r="X67" s="68"/>
      <c r="Y67" s="68"/>
      <c r="Z67" s="68"/>
      <c r="AA67" s="68">
        <v>188.85</v>
      </c>
      <c r="AB67" s="68"/>
      <c r="AC67" s="68"/>
      <c r="AD67" s="69">
        <v>3.5</v>
      </c>
    </row>
    <row r="68" spans="1:30" s="54" customFormat="1" ht="15" customHeight="1" x14ac:dyDescent="0.25">
      <c r="A68" s="325"/>
      <c r="B68" s="327"/>
      <c r="C68" s="299"/>
      <c r="D68" s="301"/>
      <c r="E68" s="96" t="s">
        <v>207</v>
      </c>
      <c r="F68" s="109"/>
      <c r="G68" s="68">
        <v>350</v>
      </c>
      <c r="H68" s="68">
        <v>450</v>
      </c>
      <c r="I68" s="68"/>
      <c r="J68" s="68"/>
      <c r="K68" s="68"/>
      <c r="L68" s="68"/>
      <c r="M68" s="68">
        <v>568.51</v>
      </c>
      <c r="N68" s="68">
        <v>884.65</v>
      </c>
      <c r="O68" s="68"/>
      <c r="P68" s="68">
        <v>45</v>
      </c>
      <c r="Q68" s="69">
        <v>45</v>
      </c>
      <c r="S68" s="110">
        <v>119</v>
      </c>
      <c r="T68" s="68">
        <v>131</v>
      </c>
      <c r="U68" s="116">
        <v>700</v>
      </c>
      <c r="V68" s="68"/>
      <c r="W68" s="68"/>
      <c r="X68" s="68"/>
      <c r="Y68" s="68">
        <v>455.41399999999999</v>
      </c>
      <c r="Z68" s="68">
        <v>205.37</v>
      </c>
      <c r="AA68" s="68">
        <v>1670.14</v>
      </c>
      <c r="AB68" s="68">
        <v>16</v>
      </c>
      <c r="AC68" s="68">
        <v>25</v>
      </c>
      <c r="AD68" s="69">
        <v>15</v>
      </c>
    </row>
    <row r="69" spans="1:30" s="54" customFormat="1" ht="15" customHeight="1" x14ac:dyDescent="0.25">
      <c r="A69" s="325"/>
      <c r="B69" s="327"/>
      <c r="C69" s="299"/>
      <c r="D69" s="301"/>
      <c r="E69" s="96" t="s">
        <v>208</v>
      </c>
      <c r="F69" s="109">
        <v>620</v>
      </c>
      <c r="G69" s="68">
        <v>110</v>
      </c>
      <c r="H69" s="68">
        <v>123</v>
      </c>
      <c r="I69" s="68"/>
      <c r="J69" s="68"/>
      <c r="K69" s="68"/>
      <c r="L69" s="68">
        <v>753.24</v>
      </c>
      <c r="M69" s="68">
        <v>367.17599999999999</v>
      </c>
      <c r="N69" s="68">
        <v>308.05</v>
      </c>
      <c r="O69" s="68">
        <v>45</v>
      </c>
      <c r="P69" s="68">
        <v>35</v>
      </c>
      <c r="Q69" s="69">
        <v>15</v>
      </c>
      <c r="S69" s="110"/>
      <c r="T69" s="68">
        <v>418</v>
      </c>
      <c r="U69" s="68">
        <v>1989</v>
      </c>
      <c r="V69" s="68"/>
      <c r="W69" s="68"/>
      <c r="X69" s="68"/>
      <c r="Y69" s="68"/>
      <c r="Z69" s="68">
        <v>521.25</v>
      </c>
      <c r="AA69" s="68">
        <v>3942.11</v>
      </c>
      <c r="AB69" s="68"/>
      <c r="AC69" s="68">
        <v>15</v>
      </c>
      <c r="AD69" s="69">
        <v>40</v>
      </c>
    </row>
    <row r="70" spans="1:30" s="54" customFormat="1" ht="15" customHeight="1" x14ac:dyDescent="0.25">
      <c r="A70" s="325"/>
      <c r="B70" s="117" t="s">
        <v>310</v>
      </c>
      <c r="C70" s="308" t="s">
        <v>309</v>
      </c>
      <c r="D70" s="308"/>
      <c r="E70" s="96" t="s">
        <v>207</v>
      </c>
      <c r="F70" s="109"/>
      <c r="G70" s="68">
        <v>13</v>
      </c>
      <c r="H70" s="68"/>
      <c r="I70" s="68"/>
      <c r="J70" s="68"/>
      <c r="K70" s="68"/>
      <c r="L70" s="68"/>
      <c r="M70" s="68">
        <v>233.05</v>
      </c>
      <c r="N70" s="68"/>
      <c r="O70" s="68"/>
      <c r="P70" s="68"/>
      <c r="Q70" s="69"/>
      <c r="S70" s="110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9"/>
    </row>
    <row r="71" spans="1:30" s="54" customFormat="1" ht="15" customHeight="1" x14ac:dyDescent="0.25">
      <c r="A71" s="325"/>
      <c r="B71" s="118"/>
      <c r="C71" s="299" t="s">
        <v>309</v>
      </c>
      <c r="D71" s="301"/>
      <c r="E71" s="63" t="s">
        <v>206</v>
      </c>
      <c r="F71" s="109">
        <v>3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  <c r="S71" s="110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9"/>
    </row>
    <row r="72" spans="1:30" s="54" customFormat="1" x14ac:dyDescent="0.25">
      <c r="A72" s="306" t="s">
        <v>203</v>
      </c>
      <c r="B72" s="307" t="s">
        <v>287</v>
      </c>
      <c r="C72" s="308" t="s">
        <v>309</v>
      </c>
      <c r="D72" s="308"/>
      <c r="E72" s="63" t="s">
        <v>210</v>
      </c>
      <c r="F72" s="109">
        <v>0.28000000000000003</v>
      </c>
      <c r="G72" s="68"/>
      <c r="H72" s="68"/>
      <c r="I72" s="68"/>
      <c r="J72" s="68"/>
      <c r="K72" s="68"/>
      <c r="L72" s="68">
        <v>543.71</v>
      </c>
      <c r="M72" s="68"/>
      <c r="N72" s="68"/>
      <c r="O72" s="68">
        <v>60</v>
      </c>
      <c r="P72" s="68"/>
      <c r="Q72" s="69"/>
      <c r="S72" s="110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9"/>
    </row>
    <row r="73" spans="1:30" s="54" customFormat="1" ht="78.75" customHeight="1" x14ac:dyDescent="0.25">
      <c r="A73" s="306"/>
      <c r="B73" s="307"/>
      <c r="C73" s="308"/>
      <c r="D73" s="308"/>
      <c r="E73" s="63" t="s">
        <v>213</v>
      </c>
      <c r="F73" s="119"/>
      <c r="G73" s="120"/>
      <c r="H73" s="120"/>
      <c r="I73" s="120"/>
      <c r="J73" s="120"/>
      <c r="K73" s="120"/>
      <c r="L73" s="120"/>
      <c r="M73" s="120"/>
      <c r="N73" s="68"/>
      <c r="O73" s="68"/>
      <c r="P73" s="68"/>
      <c r="Q73" s="69"/>
      <c r="S73" s="110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9"/>
    </row>
    <row r="74" spans="1:30" s="54" customFormat="1" ht="15" customHeight="1" x14ac:dyDescent="0.25">
      <c r="C74" s="94"/>
      <c r="D74" s="121"/>
      <c r="E74" s="56"/>
    </row>
    <row r="75" spans="1:30" s="54" customFormat="1" x14ac:dyDescent="0.25">
      <c r="E75" s="56"/>
    </row>
    <row r="76" spans="1:30" s="54" customFormat="1" x14ac:dyDescent="0.25">
      <c r="A76" s="295" t="s">
        <v>297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</row>
    <row r="77" spans="1:30" s="54" customFormat="1" ht="15" customHeight="1" x14ac:dyDescent="0.25">
      <c r="A77" s="309" t="s">
        <v>271</v>
      </c>
      <c r="B77" s="310"/>
      <c r="C77" s="310"/>
      <c r="D77" s="303" t="s">
        <v>298</v>
      </c>
      <c r="E77" s="314" t="s">
        <v>299</v>
      </c>
      <c r="F77" s="303" t="s">
        <v>291</v>
      </c>
      <c r="G77" s="303"/>
      <c r="H77" s="303"/>
      <c r="I77" s="303" t="s">
        <v>292</v>
      </c>
      <c r="J77" s="303"/>
      <c r="K77" s="303"/>
      <c r="L77" s="316" t="s">
        <v>277</v>
      </c>
      <c r="M77" s="316"/>
      <c r="N77" s="317"/>
    </row>
    <row r="78" spans="1:30" s="54" customFormat="1" ht="15.75" thickBot="1" x14ac:dyDescent="0.3">
      <c r="A78" s="311"/>
      <c r="B78" s="312"/>
      <c r="C78" s="312"/>
      <c r="D78" s="313"/>
      <c r="E78" s="315"/>
      <c r="F78" s="113">
        <f>$F$4</f>
        <v>2016</v>
      </c>
      <c r="G78" s="113">
        <f>$E$4</f>
        <v>2017</v>
      </c>
      <c r="H78" s="113">
        <f>$D$4</f>
        <v>2018</v>
      </c>
      <c r="I78" s="113">
        <f>$F$4</f>
        <v>2016</v>
      </c>
      <c r="J78" s="113">
        <f>$E$4</f>
        <v>2017</v>
      </c>
      <c r="K78" s="113">
        <f>$D$4</f>
        <v>2018</v>
      </c>
      <c r="L78" s="113">
        <f>$F$4</f>
        <v>2016</v>
      </c>
      <c r="M78" s="113">
        <f>$E$4</f>
        <v>2017</v>
      </c>
      <c r="N78" s="114">
        <f>$D$4</f>
        <v>2018</v>
      </c>
    </row>
    <row r="79" spans="1:30" s="54" customFormat="1" ht="15" customHeight="1" x14ac:dyDescent="0.25">
      <c r="A79" s="296" t="s">
        <v>279</v>
      </c>
      <c r="B79" s="297"/>
      <c r="C79" s="298"/>
      <c r="D79" s="295" t="s">
        <v>155</v>
      </c>
      <c r="E79" s="96" t="s">
        <v>311</v>
      </c>
      <c r="F79" s="68">
        <v>1</v>
      </c>
      <c r="G79" s="68">
        <v>2</v>
      </c>
      <c r="H79" s="68">
        <v>1</v>
      </c>
      <c r="I79" s="68"/>
      <c r="J79" s="68"/>
      <c r="K79" s="68"/>
      <c r="L79" s="68">
        <v>372.45</v>
      </c>
      <c r="M79" s="68">
        <v>465.82</v>
      </c>
      <c r="N79" s="68">
        <v>225.83</v>
      </c>
    </row>
    <row r="80" spans="1:30" s="54" customFormat="1" ht="15" customHeight="1" x14ac:dyDescent="0.25">
      <c r="A80" s="299"/>
      <c r="B80" s="300"/>
      <c r="C80" s="301"/>
      <c r="D80" s="295"/>
      <c r="E80" s="96" t="s">
        <v>312</v>
      </c>
      <c r="F80" s="68">
        <v>1</v>
      </c>
      <c r="G80" s="68">
        <v>1</v>
      </c>
      <c r="H80" s="68"/>
      <c r="I80" s="68"/>
      <c r="J80" s="68"/>
      <c r="K80" s="68"/>
      <c r="L80" s="68">
        <v>423.68</v>
      </c>
      <c r="M80" s="68">
        <v>495.06</v>
      </c>
      <c r="N80" s="68"/>
    </row>
    <row r="81" spans="1:30" s="54" customFormat="1" ht="15" customHeight="1" x14ac:dyDescent="0.25">
      <c r="A81" s="299"/>
      <c r="B81" s="300"/>
      <c r="C81" s="301"/>
      <c r="D81" s="295"/>
      <c r="E81" s="96" t="s">
        <v>313</v>
      </c>
      <c r="F81" s="68"/>
      <c r="G81" s="68">
        <v>2</v>
      </c>
      <c r="H81" s="68">
        <v>1</v>
      </c>
      <c r="I81" s="68"/>
      <c r="J81" s="68"/>
      <c r="K81" s="68"/>
      <c r="L81" s="68"/>
      <c r="M81" s="68">
        <v>553.15</v>
      </c>
      <c r="N81" s="68">
        <v>521.59</v>
      </c>
    </row>
    <row r="82" spans="1:30" s="54" customFormat="1" ht="15" customHeight="1" x14ac:dyDescent="0.25">
      <c r="A82" s="299"/>
      <c r="B82" s="300"/>
      <c r="C82" s="301"/>
      <c r="D82" s="295"/>
      <c r="E82" s="96" t="s">
        <v>314</v>
      </c>
      <c r="F82" s="68">
        <v>1</v>
      </c>
      <c r="G82" s="68"/>
      <c r="H82" s="68">
        <v>1</v>
      </c>
      <c r="I82" s="68"/>
      <c r="J82" s="68"/>
      <c r="K82" s="68"/>
      <c r="L82" s="68">
        <v>238.64</v>
      </c>
      <c r="M82" s="68"/>
      <c r="N82" s="68">
        <v>570.85</v>
      </c>
    </row>
    <row r="83" spans="1:30" s="54" customFormat="1" ht="15" customHeight="1" x14ac:dyDescent="0.25">
      <c r="A83" s="299"/>
      <c r="B83" s="300"/>
      <c r="C83" s="301"/>
      <c r="D83" s="295"/>
      <c r="E83" s="96" t="s">
        <v>315</v>
      </c>
      <c r="F83" s="68">
        <v>2</v>
      </c>
      <c r="G83" s="68">
        <v>1</v>
      </c>
      <c r="H83" s="68">
        <v>5</v>
      </c>
      <c r="I83" s="68"/>
      <c r="J83" s="68"/>
      <c r="K83" s="68"/>
      <c r="L83" s="68">
        <v>1032.9000000000001</v>
      </c>
      <c r="M83" s="68">
        <v>531.82000000000005</v>
      </c>
      <c r="N83" s="68">
        <v>2447.9</v>
      </c>
    </row>
    <row r="84" spans="1:30" s="54" customFormat="1" ht="15" customHeight="1" x14ac:dyDescent="0.25">
      <c r="A84" s="299"/>
      <c r="B84" s="300"/>
      <c r="C84" s="301"/>
      <c r="D84" s="295"/>
      <c r="E84" s="96" t="s">
        <v>316</v>
      </c>
      <c r="F84" s="68">
        <v>3</v>
      </c>
      <c r="G84" s="68">
        <v>2</v>
      </c>
      <c r="H84" s="68">
        <v>1</v>
      </c>
      <c r="I84" s="68"/>
      <c r="J84" s="68"/>
      <c r="K84" s="68"/>
      <c r="L84" s="68">
        <v>1694.93</v>
      </c>
      <c r="M84" s="68">
        <v>1289.18</v>
      </c>
      <c r="N84" s="68">
        <v>476.61</v>
      </c>
    </row>
    <row r="85" spans="1:30" s="54" customFormat="1" ht="15" customHeight="1" x14ac:dyDescent="0.25">
      <c r="A85" s="299"/>
      <c r="B85" s="300"/>
      <c r="C85" s="301"/>
      <c r="D85" s="295"/>
      <c r="E85" s="96" t="s">
        <v>317</v>
      </c>
      <c r="F85" s="68">
        <v>1</v>
      </c>
      <c r="G85" s="68">
        <v>1</v>
      </c>
      <c r="H85" s="68"/>
      <c r="I85" s="68"/>
      <c r="J85" s="68"/>
      <c r="K85" s="68"/>
      <c r="L85" s="68">
        <v>736.45</v>
      </c>
      <c r="M85" s="68">
        <v>235.5</v>
      </c>
      <c r="N85" s="68"/>
    </row>
    <row r="86" spans="1:30" s="54" customFormat="1" ht="15" customHeight="1" x14ac:dyDescent="0.25">
      <c r="A86" s="302" t="s">
        <v>203</v>
      </c>
      <c r="B86" s="302"/>
      <c r="C86" s="302"/>
      <c r="D86" s="303" t="s">
        <v>155</v>
      </c>
      <c r="E86" s="96" t="s">
        <v>311</v>
      </c>
      <c r="F86" s="68"/>
      <c r="G86" s="68">
        <v>1</v>
      </c>
      <c r="H86" s="68"/>
      <c r="I86" s="68"/>
      <c r="J86" s="68"/>
      <c r="K86" s="68"/>
      <c r="L86" s="68"/>
      <c r="M86" s="68">
        <v>264.27999999999997</v>
      </c>
      <c r="N86" s="68"/>
    </row>
    <row r="87" spans="1:30" s="54" customFormat="1" ht="15" customHeight="1" x14ac:dyDescent="0.25">
      <c r="A87" s="302"/>
      <c r="B87" s="302"/>
      <c r="C87" s="302"/>
      <c r="D87" s="295"/>
      <c r="E87" s="96" t="s">
        <v>312</v>
      </c>
      <c r="F87" s="68"/>
      <c r="G87" s="68"/>
      <c r="H87" s="68"/>
      <c r="I87" s="68"/>
      <c r="J87" s="68"/>
      <c r="K87" s="68"/>
      <c r="L87" s="68"/>
      <c r="M87" s="68"/>
      <c r="N87" s="68"/>
    </row>
    <row r="88" spans="1:30" s="54" customFormat="1" ht="15.75" customHeight="1" x14ac:dyDescent="0.25">
      <c r="A88" s="302"/>
      <c r="B88" s="302"/>
      <c r="C88" s="302"/>
      <c r="D88" s="295"/>
      <c r="E88" s="96" t="s">
        <v>313</v>
      </c>
      <c r="F88" s="68"/>
      <c r="G88" s="68">
        <v>1</v>
      </c>
      <c r="H88" s="68"/>
      <c r="I88" s="68"/>
      <c r="J88" s="68"/>
      <c r="K88" s="68"/>
      <c r="L88" s="68"/>
      <c r="M88" s="68">
        <v>499.85</v>
      </c>
      <c r="N88" s="68"/>
    </row>
    <row r="89" spans="1:30" s="54" customFormat="1" x14ac:dyDescent="0.25">
      <c r="E89" s="56"/>
    </row>
    <row r="90" spans="1:30" s="54" customFormat="1" x14ac:dyDescent="0.25">
      <c r="E90" s="56"/>
    </row>
    <row r="91" spans="1:30" s="54" customFormat="1" x14ac:dyDescent="0.25">
      <c r="A91" s="111"/>
      <c r="B91" s="111"/>
      <c r="C91" s="111"/>
      <c r="D91" s="111"/>
      <c r="E91" s="122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s="54" customFormat="1" x14ac:dyDescent="0.25">
      <c r="A92" s="304" t="s">
        <v>318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</row>
    <row r="93" spans="1:30" s="54" customFormat="1" ht="15" customHeight="1" x14ac:dyDescent="0.25">
      <c r="A93" s="295" t="s">
        <v>271</v>
      </c>
      <c r="B93" s="295" t="s">
        <v>319</v>
      </c>
      <c r="C93" s="295"/>
      <c r="D93" s="295"/>
      <c r="E93" s="295"/>
      <c r="F93" s="305" t="s">
        <v>269</v>
      </c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93"/>
      <c r="S93" s="305" t="s">
        <v>270</v>
      </c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</row>
    <row r="94" spans="1:30" s="54" customFormat="1" x14ac:dyDescent="0.25">
      <c r="A94" s="295"/>
      <c r="B94" s="295"/>
      <c r="C94" s="295"/>
      <c r="D94" s="295"/>
      <c r="E94" s="295"/>
      <c r="F94" s="295" t="s">
        <v>275</v>
      </c>
      <c r="G94" s="295"/>
      <c r="H94" s="295"/>
      <c r="I94" s="295" t="s">
        <v>276</v>
      </c>
      <c r="J94" s="295"/>
      <c r="K94" s="295"/>
      <c r="L94" s="295" t="s">
        <v>277</v>
      </c>
      <c r="M94" s="295"/>
      <c r="N94" s="295"/>
      <c r="O94" s="293" t="s">
        <v>278</v>
      </c>
      <c r="P94" s="293"/>
      <c r="Q94" s="293"/>
      <c r="R94" s="94"/>
      <c r="S94" s="295" t="s">
        <v>275</v>
      </c>
      <c r="T94" s="295"/>
      <c r="U94" s="295"/>
      <c r="V94" s="295" t="s">
        <v>276</v>
      </c>
      <c r="W94" s="295"/>
      <c r="X94" s="295"/>
      <c r="Y94" s="295" t="s">
        <v>277</v>
      </c>
      <c r="Z94" s="295"/>
      <c r="AA94" s="295"/>
      <c r="AB94" s="293" t="s">
        <v>278</v>
      </c>
      <c r="AC94" s="293"/>
      <c r="AD94" s="293"/>
    </row>
    <row r="95" spans="1:30" s="54" customFormat="1" x14ac:dyDescent="0.25">
      <c r="A95" s="295"/>
      <c r="B95" s="295"/>
      <c r="C95" s="295"/>
      <c r="D95" s="295"/>
      <c r="E95" s="295"/>
      <c r="F95" s="96">
        <f>$F$4</f>
        <v>2016</v>
      </c>
      <c r="G95" s="96">
        <f>$E$4</f>
        <v>2017</v>
      </c>
      <c r="H95" s="96">
        <f>$D$4</f>
        <v>2018</v>
      </c>
      <c r="I95" s="96">
        <f>$F$4</f>
        <v>2016</v>
      </c>
      <c r="J95" s="96">
        <f>$E$4</f>
        <v>2017</v>
      </c>
      <c r="K95" s="96">
        <f>$D$4</f>
        <v>2018</v>
      </c>
      <c r="L95" s="96">
        <f>$F$4</f>
        <v>2016</v>
      </c>
      <c r="M95" s="96">
        <f>$E$4</f>
        <v>2017</v>
      </c>
      <c r="N95" s="96">
        <f>$D$4</f>
        <v>2018</v>
      </c>
      <c r="O95" s="96">
        <f>$F$4</f>
        <v>2016</v>
      </c>
      <c r="P95" s="96">
        <f>$E$4</f>
        <v>2017</v>
      </c>
      <c r="Q95" s="96">
        <f>$D$4</f>
        <v>2018</v>
      </c>
      <c r="R95" s="94"/>
      <c r="S95" s="96">
        <f>$F$4</f>
        <v>2016</v>
      </c>
      <c r="T95" s="96">
        <f>$E$4</f>
        <v>2017</v>
      </c>
      <c r="U95" s="96">
        <f>$D$4</f>
        <v>2018</v>
      </c>
      <c r="V95" s="96">
        <f>$F$4</f>
        <v>2016</v>
      </c>
      <c r="W95" s="96">
        <f>$E$4</f>
        <v>2017</v>
      </c>
      <c r="X95" s="96">
        <f>$D$4</f>
        <v>2018</v>
      </c>
      <c r="Y95" s="96">
        <f>$F$4</f>
        <v>2016</v>
      </c>
      <c r="Z95" s="96">
        <f>$E$4</f>
        <v>2017</v>
      </c>
      <c r="AA95" s="96">
        <f>$D$4</f>
        <v>2018</v>
      </c>
      <c r="AB95" s="96">
        <f>$F$4</f>
        <v>2016</v>
      </c>
      <c r="AC95" s="96">
        <f>$E$4</f>
        <v>2017</v>
      </c>
      <c r="AD95" s="96">
        <f>$D$4</f>
        <v>2018</v>
      </c>
    </row>
    <row r="96" spans="1:30" s="54" customFormat="1" ht="78.75" customHeight="1" x14ac:dyDescent="0.25">
      <c r="A96" s="123" t="s">
        <v>279</v>
      </c>
      <c r="B96" s="294" t="s">
        <v>320</v>
      </c>
      <c r="C96" s="294"/>
      <c r="D96" s="294"/>
      <c r="E96" s="294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S96" s="68"/>
      <c r="T96" s="68"/>
      <c r="U96" s="68"/>
      <c r="V96" s="68"/>
      <c r="W96" s="68"/>
      <c r="X96" s="68"/>
      <c r="Y96" s="68"/>
      <c r="Z96" s="117">
        <v>901.15</v>
      </c>
      <c r="AA96" s="117">
        <v>29.37</v>
      </c>
      <c r="AB96" s="68"/>
      <c r="AC96" s="68"/>
      <c r="AD96" s="68"/>
    </row>
    <row r="97" spans="5:5" s="54" customFormat="1" x14ac:dyDescent="0.25">
      <c r="E97" s="56"/>
    </row>
  </sheetData>
  <mergeCells count="96">
    <mergeCell ref="B1:O1"/>
    <mergeCell ref="B3:B4"/>
    <mergeCell ref="C3:C4"/>
    <mergeCell ref="D3:F3"/>
    <mergeCell ref="G3:I3"/>
    <mergeCell ref="J3:L3"/>
    <mergeCell ref="M3:O3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A62:AD62"/>
    <mergeCell ref="O42:Q42"/>
    <mergeCell ref="S42:U42"/>
    <mergeCell ref="V42:X42"/>
    <mergeCell ref="Y42:AA42"/>
    <mergeCell ref="AB42:AD42"/>
    <mergeCell ref="A44:A54"/>
    <mergeCell ref="B44:B54"/>
    <mergeCell ref="C44:C49"/>
    <mergeCell ref="D44:D49"/>
    <mergeCell ref="C50:C54"/>
    <mergeCell ref="D50:D54"/>
    <mergeCell ref="A55:A60"/>
    <mergeCell ref="B55:B60"/>
    <mergeCell ref="C55:C60"/>
    <mergeCell ref="D55:D59"/>
    <mergeCell ref="F63:Q63"/>
    <mergeCell ref="S63:AD63"/>
    <mergeCell ref="A64:A65"/>
    <mergeCell ref="B64:B65"/>
    <mergeCell ref="C64:D65"/>
    <mergeCell ref="E64:E65"/>
    <mergeCell ref="F64:H64"/>
    <mergeCell ref="I64:K64"/>
    <mergeCell ref="L64:N64"/>
    <mergeCell ref="O64:Q64"/>
    <mergeCell ref="S64:U64"/>
    <mergeCell ref="V64:X64"/>
    <mergeCell ref="Y64:AA64"/>
    <mergeCell ref="AB64:AD64"/>
    <mergeCell ref="A66:A71"/>
    <mergeCell ref="B66:B69"/>
    <mergeCell ref="C66:D69"/>
    <mergeCell ref="C70:D70"/>
    <mergeCell ref="C71:D71"/>
    <mergeCell ref="A72:A73"/>
    <mergeCell ref="B72:B73"/>
    <mergeCell ref="C72:D73"/>
    <mergeCell ref="A76:N76"/>
    <mergeCell ref="A77:C78"/>
    <mergeCell ref="D77:D78"/>
    <mergeCell ref="E77:E78"/>
    <mergeCell ref="F77:H77"/>
    <mergeCell ref="I77:K77"/>
    <mergeCell ref="L77:N77"/>
    <mergeCell ref="A93:A95"/>
    <mergeCell ref="B93:E95"/>
    <mergeCell ref="F93:Q93"/>
    <mergeCell ref="S93:AD93"/>
    <mergeCell ref="F94:H94"/>
    <mergeCell ref="A79:C85"/>
    <mergeCell ref="D79:D85"/>
    <mergeCell ref="A86:C88"/>
    <mergeCell ref="D86:D88"/>
    <mergeCell ref="A92:AD92"/>
    <mergeCell ref="AB94:AD94"/>
    <mergeCell ref="B96:E96"/>
    <mergeCell ref="I94:K94"/>
    <mergeCell ref="L94:N94"/>
    <mergeCell ref="O94:Q94"/>
    <mergeCell ref="S94:U94"/>
    <mergeCell ref="V94:X94"/>
    <mergeCell ref="Y94:AA94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D883-A30E-454F-83A4-34A3FD380F68}">
  <dimension ref="A1:AD94"/>
  <sheetViews>
    <sheetView zoomScale="60" zoomScaleNormal="60" workbookViewId="0">
      <selection activeCell="V51" sqref="V51"/>
    </sheetView>
  </sheetViews>
  <sheetFormatPr defaultRowHeight="15" x14ac:dyDescent="0.25"/>
  <cols>
    <col min="1" max="1" width="12.5703125" style="54" customWidth="1"/>
    <col min="2" max="2" width="8.5703125" style="54" customWidth="1"/>
    <col min="3" max="3" width="33.42578125" style="54" customWidth="1"/>
    <col min="4" max="4" width="14.42578125" style="54" customWidth="1"/>
    <col min="5" max="5" width="16.85546875" style="56" customWidth="1"/>
    <col min="6" max="14" width="14.42578125" style="54" customWidth="1"/>
    <col min="15" max="15" width="14.5703125" style="54" customWidth="1"/>
    <col min="16" max="16" width="11.5703125" style="54" customWidth="1"/>
    <col min="17" max="17" width="14.42578125" style="54" customWidth="1"/>
    <col min="18" max="18" width="9.140625" style="54" customWidth="1"/>
    <col min="19" max="30" width="12.85546875" style="54" customWidth="1"/>
    <col min="31" max="256" width="9.140625" style="55"/>
    <col min="257" max="257" width="12.5703125" style="55" customWidth="1"/>
    <col min="258" max="258" width="8.5703125" style="55" customWidth="1"/>
    <col min="259" max="259" width="33.42578125" style="55" customWidth="1"/>
    <col min="260" max="260" width="14.42578125" style="55" customWidth="1"/>
    <col min="261" max="261" width="16.85546875" style="55" customWidth="1"/>
    <col min="262" max="270" width="14.42578125" style="55" customWidth="1"/>
    <col min="271" max="271" width="14.5703125" style="55" customWidth="1"/>
    <col min="272" max="272" width="11.5703125" style="55" customWidth="1"/>
    <col min="273" max="273" width="14.42578125" style="55" customWidth="1"/>
    <col min="274" max="274" width="9.140625" style="55"/>
    <col min="275" max="286" width="12.85546875" style="55" customWidth="1"/>
    <col min="287" max="512" width="9.140625" style="55"/>
    <col min="513" max="513" width="12.5703125" style="55" customWidth="1"/>
    <col min="514" max="514" width="8.5703125" style="55" customWidth="1"/>
    <col min="515" max="515" width="33.42578125" style="55" customWidth="1"/>
    <col min="516" max="516" width="14.42578125" style="55" customWidth="1"/>
    <col min="517" max="517" width="16.85546875" style="55" customWidth="1"/>
    <col min="518" max="526" width="14.42578125" style="55" customWidth="1"/>
    <col min="527" max="527" width="14.5703125" style="55" customWidth="1"/>
    <col min="528" max="528" width="11.5703125" style="55" customWidth="1"/>
    <col min="529" max="529" width="14.42578125" style="55" customWidth="1"/>
    <col min="530" max="530" width="9.140625" style="55"/>
    <col min="531" max="542" width="12.85546875" style="55" customWidth="1"/>
    <col min="543" max="768" width="9.140625" style="55"/>
    <col min="769" max="769" width="12.5703125" style="55" customWidth="1"/>
    <col min="770" max="770" width="8.5703125" style="55" customWidth="1"/>
    <col min="771" max="771" width="33.42578125" style="55" customWidth="1"/>
    <col min="772" max="772" width="14.42578125" style="55" customWidth="1"/>
    <col min="773" max="773" width="16.85546875" style="55" customWidth="1"/>
    <col min="774" max="782" width="14.42578125" style="55" customWidth="1"/>
    <col min="783" max="783" width="14.5703125" style="55" customWidth="1"/>
    <col min="784" max="784" width="11.5703125" style="55" customWidth="1"/>
    <col min="785" max="785" width="14.42578125" style="55" customWidth="1"/>
    <col min="786" max="786" width="9.140625" style="55"/>
    <col min="787" max="798" width="12.85546875" style="55" customWidth="1"/>
    <col min="799" max="1024" width="9.140625" style="55"/>
    <col min="1025" max="1025" width="12.5703125" style="55" customWidth="1"/>
    <col min="1026" max="1026" width="8.5703125" style="55" customWidth="1"/>
    <col min="1027" max="1027" width="33.42578125" style="55" customWidth="1"/>
    <col min="1028" max="1028" width="14.42578125" style="55" customWidth="1"/>
    <col min="1029" max="1029" width="16.85546875" style="55" customWidth="1"/>
    <col min="1030" max="1038" width="14.42578125" style="55" customWidth="1"/>
    <col min="1039" max="1039" width="14.5703125" style="55" customWidth="1"/>
    <col min="1040" max="1040" width="11.5703125" style="55" customWidth="1"/>
    <col min="1041" max="1041" width="14.42578125" style="55" customWidth="1"/>
    <col min="1042" max="1042" width="9.140625" style="55"/>
    <col min="1043" max="1054" width="12.85546875" style="55" customWidth="1"/>
    <col min="1055" max="1280" width="9.140625" style="55"/>
    <col min="1281" max="1281" width="12.5703125" style="55" customWidth="1"/>
    <col min="1282" max="1282" width="8.5703125" style="55" customWidth="1"/>
    <col min="1283" max="1283" width="33.42578125" style="55" customWidth="1"/>
    <col min="1284" max="1284" width="14.42578125" style="55" customWidth="1"/>
    <col min="1285" max="1285" width="16.85546875" style="55" customWidth="1"/>
    <col min="1286" max="1294" width="14.42578125" style="55" customWidth="1"/>
    <col min="1295" max="1295" width="14.5703125" style="55" customWidth="1"/>
    <col min="1296" max="1296" width="11.5703125" style="55" customWidth="1"/>
    <col min="1297" max="1297" width="14.42578125" style="55" customWidth="1"/>
    <col min="1298" max="1298" width="9.140625" style="55"/>
    <col min="1299" max="1310" width="12.85546875" style="55" customWidth="1"/>
    <col min="1311" max="1536" width="9.140625" style="55"/>
    <col min="1537" max="1537" width="12.5703125" style="55" customWidth="1"/>
    <col min="1538" max="1538" width="8.5703125" style="55" customWidth="1"/>
    <col min="1539" max="1539" width="33.42578125" style="55" customWidth="1"/>
    <col min="1540" max="1540" width="14.42578125" style="55" customWidth="1"/>
    <col min="1541" max="1541" width="16.85546875" style="55" customWidth="1"/>
    <col min="1542" max="1550" width="14.42578125" style="55" customWidth="1"/>
    <col min="1551" max="1551" width="14.5703125" style="55" customWidth="1"/>
    <col min="1552" max="1552" width="11.5703125" style="55" customWidth="1"/>
    <col min="1553" max="1553" width="14.42578125" style="55" customWidth="1"/>
    <col min="1554" max="1554" width="9.140625" style="55"/>
    <col min="1555" max="1566" width="12.85546875" style="55" customWidth="1"/>
    <col min="1567" max="1792" width="9.140625" style="55"/>
    <col min="1793" max="1793" width="12.5703125" style="55" customWidth="1"/>
    <col min="1794" max="1794" width="8.5703125" style="55" customWidth="1"/>
    <col min="1795" max="1795" width="33.42578125" style="55" customWidth="1"/>
    <col min="1796" max="1796" width="14.42578125" style="55" customWidth="1"/>
    <col min="1797" max="1797" width="16.85546875" style="55" customWidth="1"/>
    <col min="1798" max="1806" width="14.42578125" style="55" customWidth="1"/>
    <col min="1807" max="1807" width="14.5703125" style="55" customWidth="1"/>
    <col min="1808" max="1808" width="11.5703125" style="55" customWidth="1"/>
    <col min="1809" max="1809" width="14.42578125" style="55" customWidth="1"/>
    <col min="1810" max="1810" width="9.140625" style="55"/>
    <col min="1811" max="1822" width="12.85546875" style="55" customWidth="1"/>
    <col min="1823" max="2048" width="9.140625" style="55"/>
    <col min="2049" max="2049" width="12.5703125" style="55" customWidth="1"/>
    <col min="2050" max="2050" width="8.5703125" style="55" customWidth="1"/>
    <col min="2051" max="2051" width="33.42578125" style="55" customWidth="1"/>
    <col min="2052" max="2052" width="14.42578125" style="55" customWidth="1"/>
    <col min="2053" max="2053" width="16.85546875" style="55" customWidth="1"/>
    <col min="2054" max="2062" width="14.42578125" style="55" customWidth="1"/>
    <col min="2063" max="2063" width="14.5703125" style="55" customWidth="1"/>
    <col min="2064" max="2064" width="11.5703125" style="55" customWidth="1"/>
    <col min="2065" max="2065" width="14.42578125" style="55" customWidth="1"/>
    <col min="2066" max="2066" width="9.140625" style="55"/>
    <col min="2067" max="2078" width="12.85546875" style="55" customWidth="1"/>
    <col min="2079" max="2304" width="9.140625" style="55"/>
    <col min="2305" max="2305" width="12.5703125" style="55" customWidth="1"/>
    <col min="2306" max="2306" width="8.5703125" style="55" customWidth="1"/>
    <col min="2307" max="2307" width="33.42578125" style="55" customWidth="1"/>
    <col min="2308" max="2308" width="14.42578125" style="55" customWidth="1"/>
    <col min="2309" max="2309" width="16.85546875" style="55" customWidth="1"/>
    <col min="2310" max="2318" width="14.42578125" style="55" customWidth="1"/>
    <col min="2319" max="2319" width="14.5703125" style="55" customWidth="1"/>
    <col min="2320" max="2320" width="11.5703125" style="55" customWidth="1"/>
    <col min="2321" max="2321" width="14.42578125" style="55" customWidth="1"/>
    <col min="2322" max="2322" width="9.140625" style="55"/>
    <col min="2323" max="2334" width="12.85546875" style="55" customWidth="1"/>
    <col min="2335" max="2560" width="9.140625" style="55"/>
    <col min="2561" max="2561" width="12.5703125" style="55" customWidth="1"/>
    <col min="2562" max="2562" width="8.5703125" style="55" customWidth="1"/>
    <col min="2563" max="2563" width="33.42578125" style="55" customWidth="1"/>
    <col min="2564" max="2564" width="14.42578125" style="55" customWidth="1"/>
    <col min="2565" max="2565" width="16.85546875" style="55" customWidth="1"/>
    <col min="2566" max="2574" width="14.42578125" style="55" customWidth="1"/>
    <col min="2575" max="2575" width="14.5703125" style="55" customWidth="1"/>
    <col min="2576" max="2576" width="11.5703125" style="55" customWidth="1"/>
    <col min="2577" max="2577" width="14.42578125" style="55" customWidth="1"/>
    <col min="2578" max="2578" width="9.140625" style="55"/>
    <col min="2579" max="2590" width="12.85546875" style="55" customWidth="1"/>
    <col min="2591" max="2816" width="9.140625" style="55"/>
    <col min="2817" max="2817" width="12.5703125" style="55" customWidth="1"/>
    <col min="2818" max="2818" width="8.5703125" style="55" customWidth="1"/>
    <col min="2819" max="2819" width="33.42578125" style="55" customWidth="1"/>
    <col min="2820" max="2820" width="14.42578125" style="55" customWidth="1"/>
    <col min="2821" max="2821" width="16.85546875" style="55" customWidth="1"/>
    <col min="2822" max="2830" width="14.42578125" style="55" customWidth="1"/>
    <col min="2831" max="2831" width="14.5703125" style="55" customWidth="1"/>
    <col min="2832" max="2832" width="11.5703125" style="55" customWidth="1"/>
    <col min="2833" max="2833" width="14.42578125" style="55" customWidth="1"/>
    <col min="2834" max="2834" width="9.140625" style="55"/>
    <col min="2835" max="2846" width="12.85546875" style="55" customWidth="1"/>
    <col min="2847" max="3072" width="9.140625" style="55"/>
    <col min="3073" max="3073" width="12.5703125" style="55" customWidth="1"/>
    <col min="3074" max="3074" width="8.5703125" style="55" customWidth="1"/>
    <col min="3075" max="3075" width="33.42578125" style="55" customWidth="1"/>
    <col min="3076" max="3076" width="14.42578125" style="55" customWidth="1"/>
    <col min="3077" max="3077" width="16.85546875" style="55" customWidth="1"/>
    <col min="3078" max="3086" width="14.42578125" style="55" customWidth="1"/>
    <col min="3087" max="3087" width="14.5703125" style="55" customWidth="1"/>
    <col min="3088" max="3088" width="11.5703125" style="55" customWidth="1"/>
    <col min="3089" max="3089" width="14.42578125" style="55" customWidth="1"/>
    <col min="3090" max="3090" width="9.140625" style="55"/>
    <col min="3091" max="3102" width="12.85546875" style="55" customWidth="1"/>
    <col min="3103" max="3328" width="9.140625" style="55"/>
    <col min="3329" max="3329" width="12.5703125" style="55" customWidth="1"/>
    <col min="3330" max="3330" width="8.5703125" style="55" customWidth="1"/>
    <col min="3331" max="3331" width="33.42578125" style="55" customWidth="1"/>
    <col min="3332" max="3332" width="14.42578125" style="55" customWidth="1"/>
    <col min="3333" max="3333" width="16.85546875" style="55" customWidth="1"/>
    <col min="3334" max="3342" width="14.42578125" style="55" customWidth="1"/>
    <col min="3343" max="3343" width="14.5703125" style="55" customWidth="1"/>
    <col min="3344" max="3344" width="11.5703125" style="55" customWidth="1"/>
    <col min="3345" max="3345" width="14.42578125" style="55" customWidth="1"/>
    <col min="3346" max="3346" width="9.140625" style="55"/>
    <col min="3347" max="3358" width="12.85546875" style="55" customWidth="1"/>
    <col min="3359" max="3584" width="9.140625" style="55"/>
    <col min="3585" max="3585" width="12.5703125" style="55" customWidth="1"/>
    <col min="3586" max="3586" width="8.5703125" style="55" customWidth="1"/>
    <col min="3587" max="3587" width="33.42578125" style="55" customWidth="1"/>
    <col min="3588" max="3588" width="14.42578125" style="55" customWidth="1"/>
    <col min="3589" max="3589" width="16.85546875" style="55" customWidth="1"/>
    <col min="3590" max="3598" width="14.42578125" style="55" customWidth="1"/>
    <col min="3599" max="3599" width="14.5703125" style="55" customWidth="1"/>
    <col min="3600" max="3600" width="11.5703125" style="55" customWidth="1"/>
    <col min="3601" max="3601" width="14.42578125" style="55" customWidth="1"/>
    <col min="3602" max="3602" width="9.140625" style="55"/>
    <col min="3603" max="3614" width="12.85546875" style="55" customWidth="1"/>
    <col min="3615" max="3840" width="9.140625" style="55"/>
    <col min="3841" max="3841" width="12.5703125" style="55" customWidth="1"/>
    <col min="3842" max="3842" width="8.5703125" style="55" customWidth="1"/>
    <col min="3843" max="3843" width="33.42578125" style="55" customWidth="1"/>
    <col min="3844" max="3844" width="14.42578125" style="55" customWidth="1"/>
    <col min="3845" max="3845" width="16.85546875" style="55" customWidth="1"/>
    <col min="3846" max="3854" width="14.42578125" style="55" customWidth="1"/>
    <col min="3855" max="3855" width="14.5703125" style="55" customWidth="1"/>
    <col min="3856" max="3856" width="11.5703125" style="55" customWidth="1"/>
    <col min="3857" max="3857" width="14.42578125" style="55" customWidth="1"/>
    <col min="3858" max="3858" width="9.140625" style="55"/>
    <col min="3859" max="3870" width="12.85546875" style="55" customWidth="1"/>
    <col min="3871" max="4096" width="9.140625" style="55"/>
    <col min="4097" max="4097" width="12.5703125" style="55" customWidth="1"/>
    <col min="4098" max="4098" width="8.5703125" style="55" customWidth="1"/>
    <col min="4099" max="4099" width="33.42578125" style="55" customWidth="1"/>
    <col min="4100" max="4100" width="14.42578125" style="55" customWidth="1"/>
    <col min="4101" max="4101" width="16.85546875" style="55" customWidth="1"/>
    <col min="4102" max="4110" width="14.42578125" style="55" customWidth="1"/>
    <col min="4111" max="4111" width="14.5703125" style="55" customWidth="1"/>
    <col min="4112" max="4112" width="11.5703125" style="55" customWidth="1"/>
    <col min="4113" max="4113" width="14.42578125" style="55" customWidth="1"/>
    <col min="4114" max="4114" width="9.140625" style="55"/>
    <col min="4115" max="4126" width="12.85546875" style="55" customWidth="1"/>
    <col min="4127" max="4352" width="9.140625" style="55"/>
    <col min="4353" max="4353" width="12.5703125" style="55" customWidth="1"/>
    <col min="4354" max="4354" width="8.5703125" style="55" customWidth="1"/>
    <col min="4355" max="4355" width="33.42578125" style="55" customWidth="1"/>
    <col min="4356" max="4356" width="14.42578125" style="55" customWidth="1"/>
    <col min="4357" max="4357" width="16.85546875" style="55" customWidth="1"/>
    <col min="4358" max="4366" width="14.42578125" style="55" customWidth="1"/>
    <col min="4367" max="4367" width="14.5703125" style="55" customWidth="1"/>
    <col min="4368" max="4368" width="11.5703125" style="55" customWidth="1"/>
    <col min="4369" max="4369" width="14.42578125" style="55" customWidth="1"/>
    <col min="4370" max="4370" width="9.140625" style="55"/>
    <col min="4371" max="4382" width="12.85546875" style="55" customWidth="1"/>
    <col min="4383" max="4608" width="9.140625" style="55"/>
    <col min="4609" max="4609" width="12.5703125" style="55" customWidth="1"/>
    <col min="4610" max="4610" width="8.5703125" style="55" customWidth="1"/>
    <col min="4611" max="4611" width="33.42578125" style="55" customWidth="1"/>
    <col min="4612" max="4612" width="14.42578125" style="55" customWidth="1"/>
    <col min="4613" max="4613" width="16.85546875" style="55" customWidth="1"/>
    <col min="4614" max="4622" width="14.42578125" style="55" customWidth="1"/>
    <col min="4623" max="4623" width="14.5703125" style="55" customWidth="1"/>
    <col min="4624" max="4624" width="11.5703125" style="55" customWidth="1"/>
    <col min="4625" max="4625" width="14.42578125" style="55" customWidth="1"/>
    <col min="4626" max="4626" width="9.140625" style="55"/>
    <col min="4627" max="4638" width="12.85546875" style="55" customWidth="1"/>
    <col min="4639" max="4864" width="9.140625" style="55"/>
    <col min="4865" max="4865" width="12.5703125" style="55" customWidth="1"/>
    <col min="4866" max="4866" width="8.5703125" style="55" customWidth="1"/>
    <col min="4867" max="4867" width="33.42578125" style="55" customWidth="1"/>
    <col min="4868" max="4868" width="14.42578125" style="55" customWidth="1"/>
    <col min="4869" max="4869" width="16.85546875" style="55" customWidth="1"/>
    <col min="4870" max="4878" width="14.42578125" style="55" customWidth="1"/>
    <col min="4879" max="4879" width="14.5703125" style="55" customWidth="1"/>
    <col min="4880" max="4880" width="11.5703125" style="55" customWidth="1"/>
    <col min="4881" max="4881" width="14.42578125" style="55" customWidth="1"/>
    <col min="4882" max="4882" width="9.140625" style="55"/>
    <col min="4883" max="4894" width="12.85546875" style="55" customWidth="1"/>
    <col min="4895" max="5120" width="9.140625" style="55"/>
    <col min="5121" max="5121" width="12.5703125" style="55" customWidth="1"/>
    <col min="5122" max="5122" width="8.5703125" style="55" customWidth="1"/>
    <col min="5123" max="5123" width="33.42578125" style="55" customWidth="1"/>
    <col min="5124" max="5124" width="14.42578125" style="55" customWidth="1"/>
    <col min="5125" max="5125" width="16.85546875" style="55" customWidth="1"/>
    <col min="5126" max="5134" width="14.42578125" style="55" customWidth="1"/>
    <col min="5135" max="5135" width="14.5703125" style="55" customWidth="1"/>
    <col min="5136" max="5136" width="11.5703125" style="55" customWidth="1"/>
    <col min="5137" max="5137" width="14.42578125" style="55" customWidth="1"/>
    <col min="5138" max="5138" width="9.140625" style="55"/>
    <col min="5139" max="5150" width="12.85546875" style="55" customWidth="1"/>
    <col min="5151" max="5376" width="9.140625" style="55"/>
    <col min="5377" max="5377" width="12.5703125" style="55" customWidth="1"/>
    <col min="5378" max="5378" width="8.5703125" style="55" customWidth="1"/>
    <col min="5379" max="5379" width="33.42578125" style="55" customWidth="1"/>
    <col min="5380" max="5380" width="14.42578125" style="55" customWidth="1"/>
    <col min="5381" max="5381" width="16.85546875" style="55" customWidth="1"/>
    <col min="5382" max="5390" width="14.42578125" style="55" customWidth="1"/>
    <col min="5391" max="5391" width="14.5703125" style="55" customWidth="1"/>
    <col min="5392" max="5392" width="11.5703125" style="55" customWidth="1"/>
    <col min="5393" max="5393" width="14.42578125" style="55" customWidth="1"/>
    <col min="5394" max="5394" width="9.140625" style="55"/>
    <col min="5395" max="5406" width="12.85546875" style="55" customWidth="1"/>
    <col min="5407" max="5632" width="9.140625" style="55"/>
    <col min="5633" max="5633" width="12.5703125" style="55" customWidth="1"/>
    <col min="5634" max="5634" width="8.5703125" style="55" customWidth="1"/>
    <col min="5635" max="5635" width="33.42578125" style="55" customWidth="1"/>
    <col min="5636" max="5636" width="14.42578125" style="55" customWidth="1"/>
    <col min="5637" max="5637" width="16.85546875" style="55" customWidth="1"/>
    <col min="5638" max="5646" width="14.42578125" style="55" customWidth="1"/>
    <col min="5647" max="5647" width="14.5703125" style="55" customWidth="1"/>
    <col min="5648" max="5648" width="11.5703125" style="55" customWidth="1"/>
    <col min="5649" max="5649" width="14.42578125" style="55" customWidth="1"/>
    <col min="5650" max="5650" width="9.140625" style="55"/>
    <col min="5651" max="5662" width="12.85546875" style="55" customWidth="1"/>
    <col min="5663" max="5888" width="9.140625" style="55"/>
    <col min="5889" max="5889" width="12.5703125" style="55" customWidth="1"/>
    <col min="5890" max="5890" width="8.5703125" style="55" customWidth="1"/>
    <col min="5891" max="5891" width="33.42578125" style="55" customWidth="1"/>
    <col min="5892" max="5892" width="14.42578125" style="55" customWidth="1"/>
    <col min="5893" max="5893" width="16.85546875" style="55" customWidth="1"/>
    <col min="5894" max="5902" width="14.42578125" style="55" customWidth="1"/>
    <col min="5903" max="5903" width="14.5703125" style="55" customWidth="1"/>
    <col min="5904" max="5904" width="11.5703125" style="55" customWidth="1"/>
    <col min="5905" max="5905" width="14.42578125" style="55" customWidth="1"/>
    <col min="5906" max="5906" width="9.140625" style="55"/>
    <col min="5907" max="5918" width="12.85546875" style="55" customWidth="1"/>
    <col min="5919" max="6144" width="9.140625" style="55"/>
    <col min="6145" max="6145" width="12.5703125" style="55" customWidth="1"/>
    <col min="6146" max="6146" width="8.5703125" style="55" customWidth="1"/>
    <col min="6147" max="6147" width="33.42578125" style="55" customWidth="1"/>
    <col min="6148" max="6148" width="14.42578125" style="55" customWidth="1"/>
    <col min="6149" max="6149" width="16.85546875" style="55" customWidth="1"/>
    <col min="6150" max="6158" width="14.42578125" style="55" customWidth="1"/>
    <col min="6159" max="6159" width="14.5703125" style="55" customWidth="1"/>
    <col min="6160" max="6160" width="11.5703125" style="55" customWidth="1"/>
    <col min="6161" max="6161" width="14.42578125" style="55" customWidth="1"/>
    <col min="6162" max="6162" width="9.140625" style="55"/>
    <col min="6163" max="6174" width="12.85546875" style="55" customWidth="1"/>
    <col min="6175" max="6400" width="9.140625" style="55"/>
    <col min="6401" max="6401" width="12.5703125" style="55" customWidth="1"/>
    <col min="6402" max="6402" width="8.5703125" style="55" customWidth="1"/>
    <col min="6403" max="6403" width="33.42578125" style="55" customWidth="1"/>
    <col min="6404" max="6404" width="14.42578125" style="55" customWidth="1"/>
    <col min="6405" max="6405" width="16.85546875" style="55" customWidth="1"/>
    <col min="6406" max="6414" width="14.42578125" style="55" customWidth="1"/>
    <col min="6415" max="6415" width="14.5703125" style="55" customWidth="1"/>
    <col min="6416" max="6416" width="11.5703125" style="55" customWidth="1"/>
    <col min="6417" max="6417" width="14.42578125" style="55" customWidth="1"/>
    <col min="6418" max="6418" width="9.140625" style="55"/>
    <col min="6419" max="6430" width="12.85546875" style="55" customWidth="1"/>
    <col min="6431" max="6656" width="9.140625" style="55"/>
    <col min="6657" max="6657" width="12.5703125" style="55" customWidth="1"/>
    <col min="6658" max="6658" width="8.5703125" style="55" customWidth="1"/>
    <col min="6659" max="6659" width="33.42578125" style="55" customWidth="1"/>
    <col min="6660" max="6660" width="14.42578125" style="55" customWidth="1"/>
    <col min="6661" max="6661" width="16.85546875" style="55" customWidth="1"/>
    <col min="6662" max="6670" width="14.42578125" style="55" customWidth="1"/>
    <col min="6671" max="6671" width="14.5703125" style="55" customWidth="1"/>
    <col min="6672" max="6672" width="11.5703125" style="55" customWidth="1"/>
    <col min="6673" max="6673" width="14.42578125" style="55" customWidth="1"/>
    <col min="6674" max="6674" width="9.140625" style="55"/>
    <col min="6675" max="6686" width="12.85546875" style="55" customWidth="1"/>
    <col min="6687" max="6912" width="9.140625" style="55"/>
    <col min="6913" max="6913" width="12.5703125" style="55" customWidth="1"/>
    <col min="6914" max="6914" width="8.5703125" style="55" customWidth="1"/>
    <col min="6915" max="6915" width="33.42578125" style="55" customWidth="1"/>
    <col min="6916" max="6916" width="14.42578125" style="55" customWidth="1"/>
    <col min="6917" max="6917" width="16.85546875" style="55" customWidth="1"/>
    <col min="6918" max="6926" width="14.42578125" style="55" customWidth="1"/>
    <col min="6927" max="6927" width="14.5703125" style="55" customWidth="1"/>
    <col min="6928" max="6928" width="11.5703125" style="55" customWidth="1"/>
    <col min="6929" max="6929" width="14.42578125" style="55" customWidth="1"/>
    <col min="6930" max="6930" width="9.140625" style="55"/>
    <col min="6931" max="6942" width="12.85546875" style="55" customWidth="1"/>
    <col min="6943" max="7168" width="9.140625" style="55"/>
    <col min="7169" max="7169" width="12.5703125" style="55" customWidth="1"/>
    <col min="7170" max="7170" width="8.5703125" style="55" customWidth="1"/>
    <col min="7171" max="7171" width="33.42578125" style="55" customWidth="1"/>
    <col min="7172" max="7172" width="14.42578125" style="55" customWidth="1"/>
    <col min="7173" max="7173" width="16.85546875" style="55" customWidth="1"/>
    <col min="7174" max="7182" width="14.42578125" style="55" customWidth="1"/>
    <col min="7183" max="7183" width="14.5703125" style="55" customWidth="1"/>
    <col min="7184" max="7184" width="11.5703125" style="55" customWidth="1"/>
    <col min="7185" max="7185" width="14.42578125" style="55" customWidth="1"/>
    <col min="7186" max="7186" width="9.140625" style="55"/>
    <col min="7187" max="7198" width="12.85546875" style="55" customWidth="1"/>
    <col min="7199" max="7424" width="9.140625" style="55"/>
    <col min="7425" max="7425" width="12.5703125" style="55" customWidth="1"/>
    <col min="7426" max="7426" width="8.5703125" style="55" customWidth="1"/>
    <col min="7427" max="7427" width="33.42578125" style="55" customWidth="1"/>
    <col min="7428" max="7428" width="14.42578125" style="55" customWidth="1"/>
    <col min="7429" max="7429" width="16.85546875" style="55" customWidth="1"/>
    <col min="7430" max="7438" width="14.42578125" style="55" customWidth="1"/>
    <col min="7439" max="7439" width="14.5703125" style="55" customWidth="1"/>
    <col min="7440" max="7440" width="11.5703125" style="55" customWidth="1"/>
    <col min="7441" max="7441" width="14.42578125" style="55" customWidth="1"/>
    <col min="7442" max="7442" width="9.140625" style="55"/>
    <col min="7443" max="7454" width="12.85546875" style="55" customWidth="1"/>
    <col min="7455" max="7680" width="9.140625" style="55"/>
    <col min="7681" max="7681" width="12.5703125" style="55" customWidth="1"/>
    <col min="7682" max="7682" width="8.5703125" style="55" customWidth="1"/>
    <col min="7683" max="7683" width="33.42578125" style="55" customWidth="1"/>
    <col min="7684" max="7684" width="14.42578125" style="55" customWidth="1"/>
    <col min="7685" max="7685" width="16.85546875" style="55" customWidth="1"/>
    <col min="7686" max="7694" width="14.42578125" style="55" customWidth="1"/>
    <col min="7695" max="7695" width="14.5703125" style="55" customWidth="1"/>
    <col min="7696" max="7696" width="11.5703125" style="55" customWidth="1"/>
    <col min="7697" max="7697" width="14.42578125" style="55" customWidth="1"/>
    <col min="7698" max="7698" width="9.140625" style="55"/>
    <col min="7699" max="7710" width="12.85546875" style="55" customWidth="1"/>
    <col min="7711" max="7936" width="9.140625" style="55"/>
    <col min="7937" max="7937" width="12.5703125" style="55" customWidth="1"/>
    <col min="7938" max="7938" width="8.5703125" style="55" customWidth="1"/>
    <col min="7939" max="7939" width="33.42578125" style="55" customWidth="1"/>
    <col min="7940" max="7940" width="14.42578125" style="55" customWidth="1"/>
    <col min="7941" max="7941" width="16.85546875" style="55" customWidth="1"/>
    <col min="7942" max="7950" width="14.42578125" style="55" customWidth="1"/>
    <col min="7951" max="7951" width="14.5703125" style="55" customWidth="1"/>
    <col min="7952" max="7952" width="11.5703125" style="55" customWidth="1"/>
    <col min="7953" max="7953" width="14.42578125" style="55" customWidth="1"/>
    <col min="7954" max="7954" width="9.140625" style="55"/>
    <col min="7955" max="7966" width="12.85546875" style="55" customWidth="1"/>
    <col min="7967" max="8192" width="9.140625" style="55"/>
    <col min="8193" max="8193" width="12.5703125" style="55" customWidth="1"/>
    <col min="8194" max="8194" width="8.5703125" style="55" customWidth="1"/>
    <col min="8195" max="8195" width="33.42578125" style="55" customWidth="1"/>
    <col min="8196" max="8196" width="14.42578125" style="55" customWidth="1"/>
    <col min="8197" max="8197" width="16.85546875" style="55" customWidth="1"/>
    <col min="8198" max="8206" width="14.42578125" style="55" customWidth="1"/>
    <col min="8207" max="8207" width="14.5703125" style="55" customWidth="1"/>
    <col min="8208" max="8208" width="11.5703125" style="55" customWidth="1"/>
    <col min="8209" max="8209" width="14.42578125" style="55" customWidth="1"/>
    <col min="8210" max="8210" width="9.140625" style="55"/>
    <col min="8211" max="8222" width="12.85546875" style="55" customWidth="1"/>
    <col min="8223" max="8448" width="9.140625" style="55"/>
    <col min="8449" max="8449" width="12.5703125" style="55" customWidth="1"/>
    <col min="8450" max="8450" width="8.5703125" style="55" customWidth="1"/>
    <col min="8451" max="8451" width="33.42578125" style="55" customWidth="1"/>
    <col min="8452" max="8452" width="14.42578125" style="55" customWidth="1"/>
    <col min="8453" max="8453" width="16.85546875" style="55" customWidth="1"/>
    <col min="8454" max="8462" width="14.42578125" style="55" customWidth="1"/>
    <col min="8463" max="8463" width="14.5703125" style="55" customWidth="1"/>
    <col min="8464" max="8464" width="11.5703125" style="55" customWidth="1"/>
    <col min="8465" max="8465" width="14.42578125" style="55" customWidth="1"/>
    <col min="8466" max="8466" width="9.140625" style="55"/>
    <col min="8467" max="8478" width="12.85546875" style="55" customWidth="1"/>
    <col min="8479" max="8704" width="9.140625" style="55"/>
    <col min="8705" max="8705" width="12.5703125" style="55" customWidth="1"/>
    <col min="8706" max="8706" width="8.5703125" style="55" customWidth="1"/>
    <col min="8707" max="8707" width="33.42578125" style="55" customWidth="1"/>
    <col min="8708" max="8708" width="14.42578125" style="55" customWidth="1"/>
    <col min="8709" max="8709" width="16.85546875" style="55" customWidth="1"/>
    <col min="8710" max="8718" width="14.42578125" style="55" customWidth="1"/>
    <col min="8719" max="8719" width="14.5703125" style="55" customWidth="1"/>
    <col min="8720" max="8720" width="11.5703125" style="55" customWidth="1"/>
    <col min="8721" max="8721" width="14.42578125" style="55" customWidth="1"/>
    <col min="8722" max="8722" width="9.140625" style="55"/>
    <col min="8723" max="8734" width="12.85546875" style="55" customWidth="1"/>
    <col min="8735" max="8960" width="9.140625" style="55"/>
    <col min="8961" max="8961" width="12.5703125" style="55" customWidth="1"/>
    <col min="8962" max="8962" width="8.5703125" style="55" customWidth="1"/>
    <col min="8963" max="8963" width="33.42578125" style="55" customWidth="1"/>
    <col min="8964" max="8964" width="14.42578125" style="55" customWidth="1"/>
    <col min="8965" max="8965" width="16.85546875" style="55" customWidth="1"/>
    <col min="8966" max="8974" width="14.42578125" style="55" customWidth="1"/>
    <col min="8975" max="8975" width="14.5703125" style="55" customWidth="1"/>
    <col min="8976" max="8976" width="11.5703125" style="55" customWidth="1"/>
    <col min="8977" max="8977" width="14.42578125" style="55" customWidth="1"/>
    <col min="8978" max="8978" width="9.140625" style="55"/>
    <col min="8979" max="8990" width="12.85546875" style="55" customWidth="1"/>
    <col min="8991" max="9216" width="9.140625" style="55"/>
    <col min="9217" max="9217" width="12.5703125" style="55" customWidth="1"/>
    <col min="9218" max="9218" width="8.5703125" style="55" customWidth="1"/>
    <col min="9219" max="9219" width="33.42578125" style="55" customWidth="1"/>
    <col min="9220" max="9220" width="14.42578125" style="55" customWidth="1"/>
    <col min="9221" max="9221" width="16.85546875" style="55" customWidth="1"/>
    <col min="9222" max="9230" width="14.42578125" style="55" customWidth="1"/>
    <col min="9231" max="9231" width="14.5703125" style="55" customWidth="1"/>
    <col min="9232" max="9232" width="11.5703125" style="55" customWidth="1"/>
    <col min="9233" max="9233" width="14.42578125" style="55" customWidth="1"/>
    <col min="9234" max="9234" width="9.140625" style="55"/>
    <col min="9235" max="9246" width="12.85546875" style="55" customWidth="1"/>
    <col min="9247" max="9472" width="9.140625" style="55"/>
    <col min="9473" max="9473" width="12.5703125" style="55" customWidth="1"/>
    <col min="9474" max="9474" width="8.5703125" style="55" customWidth="1"/>
    <col min="9475" max="9475" width="33.42578125" style="55" customWidth="1"/>
    <col min="9476" max="9476" width="14.42578125" style="55" customWidth="1"/>
    <col min="9477" max="9477" width="16.85546875" style="55" customWidth="1"/>
    <col min="9478" max="9486" width="14.42578125" style="55" customWidth="1"/>
    <col min="9487" max="9487" width="14.5703125" style="55" customWidth="1"/>
    <col min="9488" max="9488" width="11.5703125" style="55" customWidth="1"/>
    <col min="9489" max="9489" width="14.42578125" style="55" customWidth="1"/>
    <col min="9490" max="9490" width="9.140625" style="55"/>
    <col min="9491" max="9502" width="12.85546875" style="55" customWidth="1"/>
    <col min="9503" max="9728" width="9.140625" style="55"/>
    <col min="9729" max="9729" width="12.5703125" style="55" customWidth="1"/>
    <col min="9730" max="9730" width="8.5703125" style="55" customWidth="1"/>
    <col min="9731" max="9731" width="33.42578125" style="55" customWidth="1"/>
    <col min="9732" max="9732" width="14.42578125" style="55" customWidth="1"/>
    <col min="9733" max="9733" width="16.85546875" style="55" customWidth="1"/>
    <col min="9734" max="9742" width="14.42578125" style="55" customWidth="1"/>
    <col min="9743" max="9743" width="14.5703125" style="55" customWidth="1"/>
    <col min="9744" max="9744" width="11.5703125" style="55" customWidth="1"/>
    <col min="9745" max="9745" width="14.42578125" style="55" customWidth="1"/>
    <col min="9746" max="9746" width="9.140625" style="55"/>
    <col min="9747" max="9758" width="12.85546875" style="55" customWidth="1"/>
    <col min="9759" max="9984" width="9.140625" style="55"/>
    <col min="9985" max="9985" width="12.5703125" style="55" customWidth="1"/>
    <col min="9986" max="9986" width="8.5703125" style="55" customWidth="1"/>
    <col min="9987" max="9987" width="33.42578125" style="55" customWidth="1"/>
    <col min="9988" max="9988" width="14.42578125" style="55" customWidth="1"/>
    <col min="9989" max="9989" width="16.85546875" style="55" customWidth="1"/>
    <col min="9990" max="9998" width="14.42578125" style="55" customWidth="1"/>
    <col min="9999" max="9999" width="14.5703125" style="55" customWidth="1"/>
    <col min="10000" max="10000" width="11.5703125" style="55" customWidth="1"/>
    <col min="10001" max="10001" width="14.42578125" style="55" customWidth="1"/>
    <col min="10002" max="10002" width="9.140625" style="55"/>
    <col min="10003" max="10014" width="12.85546875" style="55" customWidth="1"/>
    <col min="10015" max="10240" width="9.140625" style="55"/>
    <col min="10241" max="10241" width="12.5703125" style="55" customWidth="1"/>
    <col min="10242" max="10242" width="8.5703125" style="55" customWidth="1"/>
    <col min="10243" max="10243" width="33.42578125" style="55" customWidth="1"/>
    <col min="10244" max="10244" width="14.42578125" style="55" customWidth="1"/>
    <col min="10245" max="10245" width="16.85546875" style="55" customWidth="1"/>
    <col min="10246" max="10254" width="14.42578125" style="55" customWidth="1"/>
    <col min="10255" max="10255" width="14.5703125" style="55" customWidth="1"/>
    <col min="10256" max="10256" width="11.5703125" style="55" customWidth="1"/>
    <col min="10257" max="10257" width="14.42578125" style="55" customWidth="1"/>
    <col min="10258" max="10258" width="9.140625" style="55"/>
    <col min="10259" max="10270" width="12.85546875" style="55" customWidth="1"/>
    <col min="10271" max="10496" width="9.140625" style="55"/>
    <col min="10497" max="10497" width="12.5703125" style="55" customWidth="1"/>
    <col min="10498" max="10498" width="8.5703125" style="55" customWidth="1"/>
    <col min="10499" max="10499" width="33.42578125" style="55" customWidth="1"/>
    <col min="10500" max="10500" width="14.42578125" style="55" customWidth="1"/>
    <col min="10501" max="10501" width="16.85546875" style="55" customWidth="1"/>
    <col min="10502" max="10510" width="14.42578125" style="55" customWidth="1"/>
    <col min="10511" max="10511" width="14.5703125" style="55" customWidth="1"/>
    <col min="10512" max="10512" width="11.5703125" style="55" customWidth="1"/>
    <col min="10513" max="10513" width="14.42578125" style="55" customWidth="1"/>
    <col min="10514" max="10514" width="9.140625" style="55"/>
    <col min="10515" max="10526" width="12.85546875" style="55" customWidth="1"/>
    <col min="10527" max="10752" width="9.140625" style="55"/>
    <col min="10753" max="10753" width="12.5703125" style="55" customWidth="1"/>
    <col min="10754" max="10754" width="8.5703125" style="55" customWidth="1"/>
    <col min="10755" max="10755" width="33.42578125" style="55" customWidth="1"/>
    <col min="10756" max="10756" width="14.42578125" style="55" customWidth="1"/>
    <col min="10757" max="10757" width="16.85546875" style="55" customWidth="1"/>
    <col min="10758" max="10766" width="14.42578125" style="55" customWidth="1"/>
    <col min="10767" max="10767" width="14.5703125" style="55" customWidth="1"/>
    <col min="10768" max="10768" width="11.5703125" style="55" customWidth="1"/>
    <col min="10769" max="10769" width="14.42578125" style="55" customWidth="1"/>
    <col min="10770" max="10770" width="9.140625" style="55"/>
    <col min="10771" max="10782" width="12.85546875" style="55" customWidth="1"/>
    <col min="10783" max="11008" width="9.140625" style="55"/>
    <col min="11009" max="11009" width="12.5703125" style="55" customWidth="1"/>
    <col min="11010" max="11010" width="8.5703125" style="55" customWidth="1"/>
    <col min="11011" max="11011" width="33.42578125" style="55" customWidth="1"/>
    <col min="11012" max="11012" width="14.42578125" style="55" customWidth="1"/>
    <col min="11013" max="11013" width="16.85546875" style="55" customWidth="1"/>
    <col min="11014" max="11022" width="14.42578125" style="55" customWidth="1"/>
    <col min="11023" max="11023" width="14.5703125" style="55" customWidth="1"/>
    <col min="11024" max="11024" width="11.5703125" style="55" customWidth="1"/>
    <col min="11025" max="11025" width="14.42578125" style="55" customWidth="1"/>
    <col min="11026" max="11026" width="9.140625" style="55"/>
    <col min="11027" max="11038" width="12.85546875" style="55" customWidth="1"/>
    <col min="11039" max="11264" width="9.140625" style="55"/>
    <col min="11265" max="11265" width="12.5703125" style="55" customWidth="1"/>
    <col min="11266" max="11266" width="8.5703125" style="55" customWidth="1"/>
    <col min="11267" max="11267" width="33.42578125" style="55" customWidth="1"/>
    <col min="11268" max="11268" width="14.42578125" style="55" customWidth="1"/>
    <col min="11269" max="11269" width="16.85546875" style="55" customWidth="1"/>
    <col min="11270" max="11278" width="14.42578125" style="55" customWidth="1"/>
    <col min="11279" max="11279" width="14.5703125" style="55" customWidth="1"/>
    <col min="11280" max="11280" width="11.5703125" style="55" customWidth="1"/>
    <col min="11281" max="11281" width="14.42578125" style="55" customWidth="1"/>
    <col min="11282" max="11282" width="9.140625" style="55"/>
    <col min="11283" max="11294" width="12.85546875" style="55" customWidth="1"/>
    <col min="11295" max="11520" width="9.140625" style="55"/>
    <col min="11521" max="11521" width="12.5703125" style="55" customWidth="1"/>
    <col min="11522" max="11522" width="8.5703125" style="55" customWidth="1"/>
    <col min="11523" max="11523" width="33.42578125" style="55" customWidth="1"/>
    <col min="11524" max="11524" width="14.42578125" style="55" customWidth="1"/>
    <col min="11525" max="11525" width="16.85546875" style="55" customWidth="1"/>
    <col min="11526" max="11534" width="14.42578125" style="55" customWidth="1"/>
    <col min="11535" max="11535" width="14.5703125" style="55" customWidth="1"/>
    <col min="11536" max="11536" width="11.5703125" style="55" customWidth="1"/>
    <col min="11537" max="11537" width="14.42578125" style="55" customWidth="1"/>
    <col min="11538" max="11538" width="9.140625" style="55"/>
    <col min="11539" max="11550" width="12.85546875" style="55" customWidth="1"/>
    <col min="11551" max="11776" width="9.140625" style="55"/>
    <col min="11777" max="11777" width="12.5703125" style="55" customWidth="1"/>
    <col min="11778" max="11778" width="8.5703125" style="55" customWidth="1"/>
    <col min="11779" max="11779" width="33.42578125" style="55" customWidth="1"/>
    <col min="11780" max="11780" width="14.42578125" style="55" customWidth="1"/>
    <col min="11781" max="11781" width="16.85546875" style="55" customWidth="1"/>
    <col min="11782" max="11790" width="14.42578125" style="55" customWidth="1"/>
    <col min="11791" max="11791" width="14.5703125" style="55" customWidth="1"/>
    <col min="11792" max="11792" width="11.5703125" style="55" customWidth="1"/>
    <col min="11793" max="11793" width="14.42578125" style="55" customWidth="1"/>
    <col min="11794" max="11794" width="9.140625" style="55"/>
    <col min="11795" max="11806" width="12.85546875" style="55" customWidth="1"/>
    <col min="11807" max="12032" width="9.140625" style="55"/>
    <col min="12033" max="12033" width="12.5703125" style="55" customWidth="1"/>
    <col min="12034" max="12034" width="8.5703125" style="55" customWidth="1"/>
    <col min="12035" max="12035" width="33.42578125" style="55" customWidth="1"/>
    <col min="12036" max="12036" width="14.42578125" style="55" customWidth="1"/>
    <col min="12037" max="12037" width="16.85546875" style="55" customWidth="1"/>
    <col min="12038" max="12046" width="14.42578125" style="55" customWidth="1"/>
    <col min="12047" max="12047" width="14.5703125" style="55" customWidth="1"/>
    <col min="12048" max="12048" width="11.5703125" style="55" customWidth="1"/>
    <col min="12049" max="12049" width="14.42578125" style="55" customWidth="1"/>
    <col min="12050" max="12050" width="9.140625" style="55"/>
    <col min="12051" max="12062" width="12.85546875" style="55" customWidth="1"/>
    <col min="12063" max="12288" width="9.140625" style="55"/>
    <col min="12289" max="12289" width="12.5703125" style="55" customWidth="1"/>
    <col min="12290" max="12290" width="8.5703125" style="55" customWidth="1"/>
    <col min="12291" max="12291" width="33.42578125" style="55" customWidth="1"/>
    <col min="12292" max="12292" width="14.42578125" style="55" customWidth="1"/>
    <col min="12293" max="12293" width="16.85546875" style="55" customWidth="1"/>
    <col min="12294" max="12302" width="14.42578125" style="55" customWidth="1"/>
    <col min="12303" max="12303" width="14.5703125" style="55" customWidth="1"/>
    <col min="12304" max="12304" width="11.5703125" style="55" customWidth="1"/>
    <col min="12305" max="12305" width="14.42578125" style="55" customWidth="1"/>
    <col min="12306" max="12306" width="9.140625" style="55"/>
    <col min="12307" max="12318" width="12.85546875" style="55" customWidth="1"/>
    <col min="12319" max="12544" width="9.140625" style="55"/>
    <col min="12545" max="12545" width="12.5703125" style="55" customWidth="1"/>
    <col min="12546" max="12546" width="8.5703125" style="55" customWidth="1"/>
    <col min="12547" max="12547" width="33.42578125" style="55" customWidth="1"/>
    <col min="12548" max="12548" width="14.42578125" style="55" customWidth="1"/>
    <col min="12549" max="12549" width="16.85546875" style="55" customWidth="1"/>
    <col min="12550" max="12558" width="14.42578125" style="55" customWidth="1"/>
    <col min="12559" max="12559" width="14.5703125" style="55" customWidth="1"/>
    <col min="12560" max="12560" width="11.5703125" style="55" customWidth="1"/>
    <col min="12561" max="12561" width="14.42578125" style="55" customWidth="1"/>
    <col min="12562" max="12562" width="9.140625" style="55"/>
    <col min="12563" max="12574" width="12.85546875" style="55" customWidth="1"/>
    <col min="12575" max="12800" width="9.140625" style="55"/>
    <col min="12801" max="12801" width="12.5703125" style="55" customWidth="1"/>
    <col min="12802" max="12802" width="8.5703125" style="55" customWidth="1"/>
    <col min="12803" max="12803" width="33.42578125" style="55" customWidth="1"/>
    <col min="12804" max="12804" width="14.42578125" style="55" customWidth="1"/>
    <col min="12805" max="12805" width="16.85546875" style="55" customWidth="1"/>
    <col min="12806" max="12814" width="14.42578125" style="55" customWidth="1"/>
    <col min="12815" max="12815" width="14.5703125" style="55" customWidth="1"/>
    <col min="12816" max="12816" width="11.5703125" style="55" customWidth="1"/>
    <col min="12817" max="12817" width="14.42578125" style="55" customWidth="1"/>
    <col min="12818" max="12818" width="9.140625" style="55"/>
    <col min="12819" max="12830" width="12.85546875" style="55" customWidth="1"/>
    <col min="12831" max="13056" width="9.140625" style="55"/>
    <col min="13057" max="13057" width="12.5703125" style="55" customWidth="1"/>
    <col min="13058" max="13058" width="8.5703125" style="55" customWidth="1"/>
    <col min="13059" max="13059" width="33.42578125" style="55" customWidth="1"/>
    <col min="13060" max="13060" width="14.42578125" style="55" customWidth="1"/>
    <col min="13061" max="13061" width="16.85546875" style="55" customWidth="1"/>
    <col min="13062" max="13070" width="14.42578125" style="55" customWidth="1"/>
    <col min="13071" max="13071" width="14.5703125" style="55" customWidth="1"/>
    <col min="13072" max="13072" width="11.5703125" style="55" customWidth="1"/>
    <col min="13073" max="13073" width="14.42578125" style="55" customWidth="1"/>
    <col min="13074" max="13074" width="9.140625" style="55"/>
    <col min="13075" max="13086" width="12.85546875" style="55" customWidth="1"/>
    <col min="13087" max="13312" width="9.140625" style="55"/>
    <col min="13313" max="13313" width="12.5703125" style="55" customWidth="1"/>
    <col min="13314" max="13314" width="8.5703125" style="55" customWidth="1"/>
    <col min="13315" max="13315" width="33.42578125" style="55" customWidth="1"/>
    <col min="13316" max="13316" width="14.42578125" style="55" customWidth="1"/>
    <col min="13317" max="13317" width="16.85546875" style="55" customWidth="1"/>
    <col min="13318" max="13326" width="14.42578125" style="55" customWidth="1"/>
    <col min="13327" max="13327" width="14.5703125" style="55" customWidth="1"/>
    <col min="13328" max="13328" width="11.5703125" style="55" customWidth="1"/>
    <col min="13329" max="13329" width="14.42578125" style="55" customWidth="1"/>
    <col min="13330" max="13330" width="9.140625" style="55"/>
    <col min="13331" max="13342" width="12.85546875" style="55" customWidth="1"/>
    <col min="13343" max="13568" width="9.140625" style="55"/>
    <col min="13569" max="13569" width="12.5703125" style="55" customWidth="1"/>
    <col min="13570" max="13570" width="8.5703125" style="55" customWidth="1"/>
    <col min="13571" max="13571" width="33.42578125" style="55" customWidth="1"/>
    <col min="13572" max="13572" width="14.42578125" style="55" customWidth="1"/>
    <col min="13573" max="13573" width="16.85546875" style="55" customWidth="1"/>
    <col min="13574" max="13582" width="14.42578125" style="55" customWidth="1"/>
    <col min="13583" max="13583" width="14.5703125" style="55" customWidth="1"/>
    <col min="13584" max="13584" width="11.5703125" style="55" customWidth="1"/>
    <col min="13585" max="13585" width="14.42578125" style="55" customWidth="1"/>
    <col min="13586" max="13586" width="9.140625" style="55"/>
    <col min="13587" max="13598" width="12.85546875" style="55" customWidth="1"/>
    <col min="13599" max="13824" width="9.140625" style="55"/>
    <col min="13825" max="13825" width="12.5703125" style="55" customWidth="1"/>
    <col min="13826" max="13826" width="8.5703125" style="55" customWidth="1"/>
    <col min="13827" max="13827" width="33.42578125" style="55" customWidth="1"/>
    <col min="13828" max="13828" width="14.42578125" style="55" customWidth="1"/>
    <col min="13829" max="13829" width="16.85546875" style="55" customWidth="1"/>
    <col min="13830" max="13838" width="14.42578125" style="55" customWidth="1"/>
    <col min="13839" max="13839" width="14.5703125" style="55" customWidth="1"/>
    <col min="13840" max="13840" width="11.5703125" style="55" customWidth="1"/>
    <col min="13841" max="13841" width="14.42578125" style="55" customWidth="1"/>
    <col min="13842" max="13842" width="9.140625" style="55"/>
    <col min="13843" max="13854" width="12.85546875" style="55" customWidth="1"/>
    <col min="13855" max="14080" width="9.140625" style="55"/>
    <col min="14081" max="14081" width="12.5703125" style="55" customWidth="1"/>
    <col min="14082" max="14082" width="8.5703125" style="55" customWidth="1"/>
    <col min="14083" max="14083" width="33.42578125" style="55" customWidth="1"/>
    <col min="14084" max="14084" width="14.42578125" style="55" customWidth="1"/>
    <col min="14085" max="14085" width="16.85546875" style="55" customWidth="1"/>
    <col min="14086" max="14094" width="14.42578125" style="55" customWidth="1"/>
    <col min="14095" max="14095" width="14.5703125" style="55" customWidth="1"/>
    <col min="14096" max="14096" width="11.5703125" style="55" customWidth="1"/>
    <col min="14097" max="14097" width="14.42578125" style="55" customWidth="1"/>
    <col min="14098" max="14098" width="9.140625" style="55"/>
    <col min="14099" max="14110" width="12.85546875" style="55" customWidth="1"/>
    <col min="14111" max="14336" width="9.140625" style="55"/>
    <col min="14337" max="14337" width="12.5703125" style="55" customWidth="1"/>
    <col min="14338" max="14338" width="8.5703125" style="55" customWidth="1"/>
    <col min="14339" max="14339" width="33.42578125" style="55" customWidth="1"/>
    <col min="14340" max="14340" width="14.42578125" style="55" customWidth="1"/>
    <col min="14341" max="14341" width="16.85546875" style="55" customWidth="1"/>
    <col min="14342" max="14350" width="14.42578125" style="55" customWidth="1"/>
    <col min="14351" max="14351" width="14.5703125" style="55" customWidth="1"/>
    <col min="14352" max="14352" width="11.5703125" style="55" customWidth="1"/>
    <col min="14353" max="14353" width="14.42578125" style="55" customWidth="1"/>
    <col min="14354" max="14354" width="9.140625" style="55"/>
    <col min="14355" max="14366" width="12.85546875" style="55" customWidth="1"/>
    <col min="14367" max="14592" width="9.140625" style="55"/>
    <col min="14593" max="14593" width="12.5703125" style="55" customWidth="1"/>
    <col min="14594" max="14594" width="8.5703125" style="55" customWidth="1"/>
    <col min="14595" max="14595" width="33.42578125" style="55" customWidth="1"/>
    <col min="14596" max="14596" width="14.42578125" style="55" customWidth="1"/>
    <col min="14597" max="14597" width="16.85546875" style="55" customWidth="1"/>
    <col min="14598" max="14606" width="14.42578125" style="55" customWidth="1"/>
    <col min="14607" max="14607" width="14.5703125" style="55" customWidth="1"/>
    <col min="14608" max="14608" width="11.5703125" style="55" customWidth="1"/>
    <col min="14609" max="14609" width="14.42578125" style="55" customWidth="1"/>
    <col min="14610" max="14610" width="9.140625" style="55"/>
    <col min="14611" max="14622" width="12.85546875" style="55" customWidth="1"/>
    <col min="14623" max="14848" width="9.140625" style="55"/>
    <col min="14849" max="14849" width="12.5703125" style="55" customWidth="1"/>
    <col min="14850" max="14850" width="8.5703125" style="55" customWidth="1"/>
    <col min="14851" max="14851" width="33.42578125" style="55" customWidth="1"/>
    <col min="14852" max="14852" width="14.42578125" style="55" customWidth="1"/>
    <col min="14853" max="14853" width="16.85546875" style="55" customWidth="1"/>
    <col min="14854" max="14862" width="14.42578125" style="55" customWidth="1"/>
    <col min="14863" max="14863" width="14.5703125" style="55" customWidth="1"/>
    <col min="14864" max="14864" width="11.5703125" style="55" customWidth="1"/>
    <col min="14865" max="14865" width="14.42578125" style="55" customWidth="1"/>
    <col min="14866" max="14866" width="9.140625" style="55"/>
    <col min="14867" max="14878" width="12.85546875" style="55" customWidth="1"/>
    <col min="14879" max="15104" width="9.140625" style="55"/>
    <col min="15105" max="15105" width="12.5703125" style="55" customWidth="1"/>
    <col min="15106" max="15106" width="8.5703125" style="55" customWidth="1"/>
    <col min="15107" max="15107" width="33.42578125" style="55" customWidth="1"/>
    <col min="15108" max="15108" width="14.42578125" style="55" customWidth="1"/>
    <col min="15109" max="15109" width="16.85546875" style="55" customWidth="1"/>
    <col min="15110" max="15118" width="14.42578125" style="55" customWidth="1"/>
    <col min="15119" max="15119" width="14.5703125" style="55" customWidth="1"/>
    <col min="15120" max="15120" width="11.5703125" style="55" customWidth="1"/>
    <col min="15121" max="15121" width="14.42578125" style="55" customWidth="1"/>
    <col min="15122" max="15122" width="9.140625" style="55"/>
    <col min="15123" max="15134" width="12.85546875" style="55" customWidth="1"/>
    <col min="15135" max="15360" width="9.140625" style="55"/>
    <col min="15361" max="15361" width="12.5703125" style="55" customWidth="1"/>
    <col min="15362" max="15362" width="8.5703125" style="55" customWidth="1"/>
    <col min="15363" max="15363" width="33.42578125" style="55" customWidth="1"/>
    <col min="15364" max="15364" width="14.42578125" style="55" customWidth="1"/>
    <col min="15365" max="15365" width="16.85546875" style="55" customWidth="1"/>
    <col min="15366" max="15374" width="14.42578125" style="55" customWidth="1"/>
    <col min="15375" max="15375" width="14.5703125" style="55" customWidth="1"/>
    <col min="15376" max="15376" width="11.5703125" style="55" customWidth="1"/>
    <col min="15377" max="15377" width="14.42578125" style="55" customWidth="1"/>
    <col min="15378" max="15378" width="9.140625" style="55"/>
    <col min="15379" max="15390" width="12.85546875" style="55" customWidth="1"/>
    <col min="15391" max="15616" width="9.140625" style="55"/>
    <col min="15617" max="15617" width="12.5703125" style="55" customWidth="1"/>
    <col min="15618" max="15618" width="8.5703125" style="55" customWidth="1"/>
    <col min="15619" max="15619" width="33.42578125" style="55" customWidth="1"/>
    <col min="15620" max="15620" width="14.42578125" style="55" customWidth="1"/>
    <col min="15621" max="15621" width="16.85546875" style="55" customWidth="1"/>
    <col min="15622" max="15630" width="14.42578125" style="55" customWidth="1"/>
    <col min="15631" max="15631" width="14.5703125" style="55" customWidth="1"/>
    <col min="15632" max="15632" width="11.5703125" style="55" customWidth="1"/>
    <col min="15633" max="15633" width="14.42578125" style="55" customWidth="1"/>
    <col min="15634" max="15634" width="9.140625" style="55"/>
    <col min="15635" max="15646" width="12.85546875" style="55" customWidth="1"/>
    <col min="15647" max="15872" width="9.140625" style="55"/>
    <col min="15873" max="15873" width="12.5703125" style="55" customWidth="1"/>
    <col min="15874" max="15874" width="8.5703125" style="55" customWidth="1"/>
    <col min="15875" max="15875" width="33.42578125" style="55" customWidth="1"/>
    <col min="15876" max="15876" width="14.42578125" style="55" customWidth="1"/>
    <col min="15877" max="15877" width="16.85546875" style="55" customWidth="1"/>
    <col min="15878" max="15886" width="14.42578125" style="55" customWidth="1"/>
    <col min="15887" max="15887" width="14.5703125" style="55" customWidth="1"/>
    <col min="15888" max="15888" width="11.5703125" style="55" customWidth="1"/>
    <col min="15889" max="15889" width="14.42578125" style="55" customWidth="1"/>
    <col min="15890" max="15890" width="9.140625" style="55"/>
    <col min="15891" max="15902" width="12.85546875" style="55" customWidth="1"/>
    <col min="15903" max="16128" width="9.140625" style="55"/>
    <col min="16129" max="16129" width="12.5703125" style="55" customWidth="1"/>
    <col min="16130" max="16130" width="8.5703125" style="55" customWidth="1"/>
    <col min="16131" max="16131" width="33.42578125" style="55" customWidth="1"/>
    <col min="16132" max="16132" width="14.42578125" style="55" customWidth="1"/>
    <col min="16133" max="16133" width="16.85546875" style="55" customWidth="1"/>
    <col min="16134" max="16142" width="14.42578125" style="55" customWidth="1"/>
    <col min="16143" max="16143" width="14.5703125" style="55" customWidth="1"/>
    <col min="16144" max="16144" width="11.5703125" style="55" customWidth="1"/>
    <col min="16145" max="16145" width="14.42578125" style="55" customWidth="1"/>
    <col min="16146" max="16146" width="9.140625" style="55"/>
    <col min="16147" max="16158" width="12.85546875" style="55" customWidth="1"/>
    <col min="16159" max="16384" width="9.140625" style="55"/>
  </cols>
  <sheetData>
    <row r="1" spans="2:17" ht="15" customHeight="1" x14ac:dyDescent="0.25">
      <c r="B1" s="398" t="s">
        <v>301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Q1" s="54">
        <v>2020</v>
      </c>
    </row>
    <row r="2" spans="2:17" ht="15.75" thickBot="1" x14ac:dyDescent="0.3">
      <c r="J2" s="57"/>
      <c r="M2" s="58"/>
      <c r="N2" s="57" t="s">
        <v>240</v>
      </c>
      <c r="O2" s="57"/>
    </row>
    <row r="3" spans="2:17" ht="31.9" customHeight="1" x14ac:dyDescent="0.25">
      <c r="B3" s="371" t="s">
        <v>241</v>
      </c>
      <c r="C3" s="370" t="s">
        <v>57</v>
      </c>
      <c r="D3" s="371" t="s">
        <v>242</v>
      </c>
      <c r="E3" s="369"/>
      <c r="F3" s="369"/>
      <c r="G3" s="369" t="s">
        <v>243</v>
      </c>
      <c r="H3" s="369"/>
      <c r="I3" s="370"/>
      <c r="J3" s="371" t="s">
        <v>242</v>
      </c>
      <c r="K3" s="369"/>
      <c r="L3" s="369"/>
      <c r="M3" s="369" t="s">
        <v>243</v>
      </c>
      <c r="N3" s="369"/>
      <c r="O3" s="370"/>
    </row>
    <row r="4" spans="2:17" x14ac:dyDescent="0.25">
      <c r="B4" s="399"/>
      <c r="C4" s="341"/>
      <c r="D4" s="60">
        <f>рг-2</f>
        <v>2018</v>
      </c>
      <c r="E4" s="60">
        <f>рг-3</f>
        <v>2017</v>
      </c>
      <c r="F4" s="60">
        <f>рг-4</f>
        <v>2016</v>
      </c>
      <c r="G4" s="60">
        <f>рг-2</f>
        <v>2018</v>
      </c>
      <c r="H4" s="60">
        <f>рг-3</f>
        <v>2017</v>
      </c>
      <c r="I4" s="60">
        <f>рг-4</f>
        <v>2016</v>
      </c>
      <c r="J4" s="60">
        <f>рг-2</f>
        <v>2018</v>
      </c>
      <c r="K4" s="60">
        <f>рг-3</f>
        <v>2017</v>
      </c>
      <c r="L4" s="60">
        <f>рг-4</f>
        <v>2016</v>
      </c>
      <c r="M4" s="60">
        <f>рг-2</f>
        <v>2018</v>
      </c>
      <c r="N4" s="60">
        <f>рг-3</f>
        <v>2017</v>
      </c>
      <c r="O4" s="60">
        <f>рг-4</f>
        <v>2016</v>
      </c>
    </row>
    <row r="5" spans="2:17" ht="15" customHeight="1" x14ac:dyDescent="0.25">
      <c r="B5" s="388" t="s">
        <v>244</v>
      </c>
      <c r="C5" s="389"/>
      <c r="D5" s="390" t="s">
        <v>234</v>
      </c>
      <c r="E5" s="340"/>
      <c r="F5" s="340"/>
      <c r="G5" s="340"/>
      <c r="H5" s="340"/>
      <c r="I5" s="391"/>
      <c r="J5" s="352" t="s">
        <v>237</v>
      </c>
      <c r="K5" s="353"/>
      <c r="L5" s="353"/>
      <c r="M5" s="353"/>
      <c r="N5" s="353"/>
      <c r="O5" s="354"/>
    </row>
    <row r="6" spans="2:17" ht="45" customHeight="1" x14ac:dyDescent="0.25">
      <c r="B6" s="65" t="s">
        <v>6</v>
      </c>
      <c r="C6" s="67" t="s">
        <v>245</v>
      </c>
      <c r="D6" s="60">
        <v>1177.82</v>
      </c>
      <c r="E6" s="63">
        <v>686.18999999999994</v>
      </c>
      <c r="F6" s="63">
        <v>739.06000000000006</v>
      </c>
      <c r="G6" s="63">
        <v>3192.85</v>
      </c>
      <c r="H6" s="63">
        <v>3141.27</v>
      </c>
      <c r="I6" s="64">
        <v>3431.7400000000002</v>
      </c>
      <c r="J6" s="60">
        <v>1177.8299999999997</v>
      </c>
      <c r="K6" s="63">
        <v>686.19</v>
      </c>
      <c r="L6" s="63">
        <v>739.06999999999994</v>
      </c>
      <c r="M6" s="63">
        <v>3192.85</v>
      </c>
      <c r="N6" s="63">
        <v>3141.27</v>
      </c>
      <c r="O6" s="64">
        <v>3431.74</v>
      </c>
    </row>
    <row r="7" spans="2:17" x14ac:dyDescent="0.25">
      <c r="B7" s="65" t="s">
        <v>71</v>
      </c>
      <c r="C7" s="67" t="s">
        <v>72</v>
      </c>
      <c r="D7" s="65">
        <v>50.14</v>
      </c>
      <c r="E7" s="65">
        <v>73.42</v>
      </c>
      <c r="F7" s="65">
        <v>80.56</v>
      </c>
      <c r="G7" s="65">
        <v>135.93</v>
      </c>
      <c r="H7" s="65">
        <v>336.13</v>
      </c>
      <c r="I7" s="65">
        <v>374.08</v>
      </c>
      <c r="J7" s="65">
        <v>50.143515571297598</v>
      </c>
      <c r="K7" s="65">
        <v>73.424750277105588</v>
      </c>
      <c r="L7" s="65">
        <v>80.563169915429995</v>
      </c>
      <c r="M7" s="65">
        <v>135.92854969886787</v>
      </c>
      <c r="N7" s="65">
        <v>336.12696964829485</v>
      </c>
      <c r="O7" s="65">
        <v>374.08074028925233</v>
      </c>
    </row>
    <row r="8" spans="2:17" x14ac:dyDescent="0.25">
      <c r="B8" s="65" t="s">
        <v>73</v>
      </c>
      <c r="C8" s="67" t="s">
        <v>246</v>
      </c>
      <c r="D8" s="65">
        <v>0</v>
      </c>
      <c r="E8" s="66">
        <v>0</v>
      </c>
      <c r="F8" s="66">
        <v>0</v>
      </c>
      <c r="G8" s="66">
        <v>0</v>
      </c>
      <c r="H8" s="66">
        <v>0</v>
      </c>
      <c r="I8" s="67">
        <v>0</v>
      </c>
      <c r="J8" s="65">
        <v>0</v>
      </c>
      <c r="K8" s="66">
        <v>0</v>
      </c>
      <c r="L8" s="66">
        <v>0</v>
      </c>
      <c r="M8" s="66">
        <v>0</v>
      </c>
      <c r="N8" s="66">
        <v>0</v>
      </c>
      <c r="O8" s="67">
        <v>0</v>
      </c>
    </row>
    <row r="9" spans="2:17" x14ac:dyDescent="0.25">
      <c r="B9" s="65" t="s">
        <v>76</v>
      </c>
      <c r="C9" s="67" t="s">
        <v>77</v>
      </c>
      <c r="D9" s="65">
        <v>800.87</v>
      </c>
      <c r="E9" s="66">
        <v>432.7</v>
      </c>
      <c r="F9" s="66">
        <v>464.18</v>
      </c>
      <c r="G9" s="66">
        <v>2170.98</v>
      </c>
      <c r="H9" s="66">
        <v>1980.82</v>
      </c>
      <c r="I9" s="67">
        <v>2155.34</v>
      </c>
      <c r="J9" s="65">
        <v>800.86793352399445</v>
      </c>
      <c r="K9" s="66">
        <v>432.69726764212538</v>
      </c>
      <c r="L9" s="66">
        <v>464.18130972810013</v>
      </c>
      <c r="M9" s="66">
        <v>2170.9849312312354</v>
      </c>
      <c r="N9" s="66">
        <v>1980.8201021964455</v>
      </c>
      <c r="O9" s="67">
        <v>2155.3432933907616</v>
      </c>
    </row>
    <row r="10" spans="2:17" x14ac:dyDescent="0.25">
      <c r="B10" s="65" t="s">
        <v>78</v>
      </c>
      <c r="C10" s="67" t="s">
        <v>247</v>
      </c>
      <c r="D10" s="60">
        <v>243.46</v>
      </c>
      <c r="E10" s="66">
        <v>131.54</v>
      </c>
      <c r="F10" s="66">
        <v>141.11000000000001</v>
      </c>
      <c r="G10" s="63">
        <v>659.98</v>
      </c>
      <c r="H10" s="66">
        <v>602.16999999999996</v>
      </c>
      <c r="I10" s="67">
        <v>655.22</v>
      </c>
      <c r="J10" s="60">
        <v>243.46355333107724</v>
      </c>
      <c r="K10" s="66">
        <v>131.53998781388142</v>
      </c>
      <c r="L10" s="66">
        <v>141.11018847306889</v>
      </c>
      <c r="M10" s="63">
        <v>659.97861003126934</v>
      </c>
      <c r="N10" s="66">
        <v>602.16939553201189</v>
      </c>
      <c r="O10" s="67">
        <v>655.22004436733926</v>
      </c>
    </row>
    <row r="11" spans="2:17" ht="30" x14ac:dyDescent="0.25">
      <c r="B11" s="65" t="s">
        <v>81</v>
      </c>
      <c r="C11" s="67" t="s">
        <v>248</v>
      </c>
      <c r="D11" s="60">
        <v>83.35</v>
      </c>
      <c r="E11" s="63">
        <v>48.53</v>
      </c>
      <c r="F11" s="63">
        <v>53.21</v>
      </c>
      <c r="G11" s="63">
        <v>225.96</v>
      </c>
      <c r="H11" s="63">
        <v>222.15</v>
      </c>
      <c r="I11" s="64">
        <v>247.1</v>
      </c>
      <c r="J11" s="60">
        <v>83.354997573630527</v>
      </c>
      <c r="K11" s="63">
        <v>48.527994266887667</v>
      </c>
      <c r="L11" s="63">
        <v>53.215331883401007</v>
      </c>
      <c r="M11" s="63">
        <v>225.95790903862718</v>
      </c>
      <c r="N11" s="63">
        <v>222.15353262324754</v>
      </c>
      <c r="O11" s="64">
        <v>247.09592195264662</v>
      </c>
    </row>
    <row r="12" spans="2:17" ht="30" x14ac:dyDescent="0.25">
      <c r="B12" s="65" t="s">
        <v>84</v>
      </c>
      <c r="C12" s="67" t="s">
        <v>249</v>
      </c>
      <c r="D12" s="65">
        <v>0</v>
      </c>
      <c r="E12" s="66">
        <v>0</v>
      </c>
      <c r="F12" s="66">
        <v>0</v>
      </c>
      <c r="G12" s="66">
        <v>0</v>
      </c>
      <c r="H12" s="66">
        <v>0</v>
      </c>
      <c r="I12" s="67">
        <v>0</v>
      </c>
      <c r="J12" s="65">
        <v>0</v>
      </c>
      <c r="K12" s="66">
        <v>0</v>
      </c>
      <c r="L12" s="66">
        <v>0</v>
      </c>
      <c r="M12" s="66">
        <v>0</v>
      </c>
      <c r="N12" s="66">
        <v>0</v>
      </c>
      <c r="O12" s="67">
        <v>0</v>
      </c>
    </row>
    <row r="13" spans="2:17" ht="45" x14ac:dyDescent="0.25">
      <c r="B13" s="65" t="s">
        <v>87</v>
      </c>
      <c r="C13" s="67" t="s">
        <v>250</v>
      </c>
      <c r="D13" s="65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5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</row>
    <row r="14" spans="2:17" ht="45" x14ac:dyDescent="0.25">
      <c r="B14" s="65" t="s">
        <v>91</v>
      </c>
      <c r="C14" s="67" t="s">
        <v>251</v>
      </c>
      <c r="D14" s="60">
        <v>83.35</v>
      </c>
      <c r="E14" s="63">
        <v>48.53</v>
      </c>
      <c r="F14" s="63">
        <v>53.21</v>
      </c>
      <c r="G14" s="63">
        <v>225.96</v>
      </c>
      <c r="H14" s="63">
        <v>222.15</v>
      </c>
      <c r="I14" s="64">
        <v>247.1</v>
      </c>
      <c r="J14" s="60">
        <v>83.354997573630527</v>
      </c>
      <c r="K14" s="63">
        <v>48.527994266887667</v>
      </c>
      <c r="L14" s="63">
        <v>53.215331883401007</v>
      </c>
      <c r="M14" s="63">
        <v>225.95790903862718</v>
      </c>
      <c r="N14" s="63">
        <v>222.15353262324754</v>
      </c>
      <c r="O14" s="64">
        <v>247.09592195264662</v>
      </c>
    </row>
    <row r="15" spans="2:17" x14ac:dyDescent="0.25">
      <c r="B15" s="65" t="s">
        <v>95</v>
      </c>
      <c r="C15" s="67" t="s">
        <v>96</v>
      </c>
      <c r="D15" s="65">
        <v>19.48</v>
      </c>
      <c r="E15" s="66">
        <v>11.34</v>
      </c>
      <c r="F15" s="66">
        <v>12.21</v>
      </c>
      <c r="G15" s="68">
        <v>52.81</v>
      </c>
      <c r="H15" s="68">
        <v>51.91</v>
      </c>
      <c r="I15" s="69">
        <v>56.71</v>
      </c>
      <c r="J15" s="65">
        <v>19.480835213803982</v>
      </c>
      <c r="K15" s="66">
        <v>11.33981072880993</v>
      </c>
      <c r="L15" s="66">
        <v>12.213017449380009</v>
      </c>
      <c r="M15" s="68">
        <v>52.808456833663641</v>
      </c>
      <c r="N15" s="68">
        <v>51.91187170913124</v>
      </c>
      <c r="O15" s="69">
        <v>56.708972765415112</v>
      </c>
    </row>
    <row r="16" spans="2:17" ht="30" x14ac:dyDescent="0.25">
      <c r="B16" s="65" t="s">
        <v>97</v>
      </c>
      <c r="C16" s="67" t="s">
        <v>252</v>
      </c>
      <c r="D16" s="65">
        <v>0</v>
      </c>
      <c r="E16" s="66">
        <v>0</v>
      </c>
      <c r="F16" s="66">
        <v>0</v>
      </c>
      <c r="G16" s="68">
        <v>0</v>
      </c>
      <c r="H16" s="68">
        <v>0</v>
      </c>
      <c r="I16" s="69">
        <v>0</v>
      </c>
      <c r="J16" s="65">
        <v>0</v>
      </c>
      <c r="K16" s="66">
        <v>0</v>
      </c>
      <c r="L16" s="66">
        <v>0</v>
      </c>
      <c r="M16" s="68">
        <v>0</v>
      </c>
      <c r="N16" s="68">
        <v>0</v>
      </c>
      <c r="O16" s="69">
        <v>0</v>
      </c>
    </row>
    <row r="17" spans="1:15" ht="60" x14ac:dyDescent="0.25">
      <c r="B17" s="65" t="s">
        <v>100</v>
      </c>
      <c r="C17" s="67" t="s">
        <v>253</v>
      </c>
      <c r="D17" s="65">
        <v>0</v>
      </c>
      <c r="E17" s="66">
        <v>0</v>
      </c>
      <c r="F17" s="66">
        <v>0</v>
      </c>
      <c r="G17" s="66">
        <v>0</v>
      </c>
      <c r="H17" s="66">
        <v>0</v>
      </c>
      <c r="I17" s="67">
        <v>0</v>
      </c>
      <c r="J17" s="65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</row>
    <row r="18" spans="1:15" x14ac:dyDescent="0.25">
      <c r="B18" s="65" t="s">
        <v>106</v>
      </c>
      <c r="C18" s="67" t="s">
        <v>107</v>
      </c>
      <c r="D18" s="65">
        <v>0</v>
      </c>
      <c r="E18" s="66">
        <v>0</v>
      </c>
      <c r="F18" s="66">
        <v>0</v>
      </c>
      <c r="G18" s="68">
        <v>0</v>
      </c>
      <c r="H18" s="68">
        <v>0</v>
      </c>
      <c r="I18" s="69">
        <v>0</v>
      </c>
      <c r="J18" s="65">
        <v>0</v>
      </c>
      <c r="K18" s="66">
        <v>0</v>
      </c>
      <c r="L18" s="66">
        <v>0</v>
      </c>
      <c r="M18" s="68">
        <v>0</v>
      </c>
      <c r="N18" s="68">
        <v>0</v>
      </c>
      <c r="O18" s="69">
        <v>0</v>
      </c>
    </row>
    <row r="19" spans="1:15" ht="30" customHeight="1" x14ac:dyDescent="0.25">
      <c r="B19" s="65" t="s">
        <v>108</v>
      </c>
      <c r="C19" s="67" t="s">
        <v>254</v>
      </c>
      <c r="D19" s="65">
        <v>63.87</v>
      </c>
      <c r="E19" s="66">
        <v>37.19</v>
      </c>
      <c r="F19" s="66">
        <v>41</v>
      </c>
      <c r="G19" s="68">
        <v>173.15</v>
      </c>
      <c r="H19" s="68">
        <v>170.24</v>
      </c>
      <c r="I19" s="69">
        <v>190.39</v>
      </c>
      <c r="J19" s="65">
        <v>63.874162359826549</v>
      </c>
      <c r="K19" s="66">
        <v>37.188183538077737</v>
      </c>
      <c r="L19" s="66">
        <v>41.002314434020995</v>
      </c>
      <c r="M19" s="68">
        <v>173.14945220496355</v>
      </c>
      <c r="N19" s="68">
        <v>170.2416609141163</v>
      </c>
      <c r="O19" s="69">
        <v>190.38694918723152</v>
      </c>
    </row>
    <row r="20" spans="1:15" ht="15" customHeight="1" x14ac:dyDescent="0.25">
      <c r="B20" s="65" t="s">
        <v>112</v>
      </c>
      <c r="C20" s="67" t="s">
        <v>255</v>
      </c>
      <c r="D20" s="60">
        <v>0</v>
      </c>
      <c r="E20" s="63">
        <v>0</v>
      </c>
      <c r="F20" s="63">
        <v>0</v>
      </c>
      <c r="G20" s="63">
        <v>0</v>
      </c>
      <c r="H20" s="63">
        <v>0</v>
      </c>
      <c r="I20" s="64">
        <v>0</v>
      </c>
      <c r="J20" s="60">
        <v>0</v>
      </c>
      <c r="K20" s="63">
        <v>0</v>
      </c>
      <c r="L20" s="63">
        <v>0</v>
      </c>
      <c r="M20" s="63">
        <v>0</v>
      </c>
      <c r="N20" s="63">
        <v>0</v>
      </c>
      <c r="O20" s="64">
        <v>0</v>
      </c>
    </row>
    <row r="21" spans="1:15" x14ac:dyDescent="0.25">
      <c r="B21" s="65" t="s">
        <v>115</v>
      </c>
      <c r="C21" s="67" t="s">
        <v>256</v>
      </c>
      <c r="D21" s="65">
        <v>0</v>
      </c>
      <c r="E21" s="66">
        <v>0</v>
      </c>
      <c r="F21" s="66">
        <v>0</v>
      </c>
      <c r="G21" s="68">
        <v>0</v>
      </c>
      <c r="H21" s="68">
        <v>0</v>
      </c>
      <c r="I21" s="69">
        <v>0</v>
      </c>
      <c r="J21" s="65">
        <v>0</v>
      </c>
      <c r="K21" s="66">
        <v>0</v>
      </c>
      <c r="L21" s="66">
        <v>0</v>
      </c>
      <c r="M21" s="68">
        <v>0</v>
      </c>
      <c r="N21" s="68">
        <v>0</v>
      </c>
      <c r="O21" s="69">
        <v>0</v>
      </c>
    </row>
    <row r="22" spans="1:15" x14ac:dyDescent="0.25">
      <c r="B22" s="65" t="s">
        <v>117</v>
      </c>
      <c r="C22" s="67" t="s">
        <v>257</v>
      </c>
      <c r="D22" s="65">
        <v>0</v>
      </c>
      <c r="E22" s="66">
        <v>0</v>
      </c>
      <c r="F22" s="66">
        <v>0</v>
      </c>
      <c r="G22" s="68">
        <v>0</v>
      </c>
      <c r="H22" s="68">
        <v>0</v>
      </c>
      <c r="I22" s="69">
        <v>0</v>
      </c>
      <c r="J22" s="65">
        <v>0</v>
      </c>
      <c r="K22" s="66">
        <v>0</v>
      </c>
      <c r="L22" s="66">
        <v>0</v>
      </c>
      <c r="M22" s="68">
        <v>0</v>
      </c>
      <c r="N22" s="68">
        <v>0</v>
      </c>
      <c r="O22" s="69">
        <v>0</v>
      </c>
    </row>
    <row r="23" spans="1:15" x14ac:dyDescent="0.25">
      <c r="B23" s="65" t="s">
        <v>119</v>
      </c>
      <c r="C23" s="67" t="s">
        <v>258</v>
      </c>
      <c r="D23" s="65">
        <v>0</v>
      </c>
      <c r="E23" s="66">
        <v>0</v>
      </c>
      <c r="F23" s="66">
        <v>0</v>
      </c>
      <c r="G23" s="68">
        <v>0</v>
      </c>
      <c r="H23" s="68">
        <v>0</v>
      </c>
      <c r="I23" s="69">
        <v>0</v>
      </c>
      <c r="J23" s="65">
        <v>0</v>
      </c>
      <c r="K23" s="66">
        <v>0</v>
      </c>
      <c r="L23" s="66">
        <v>0</v>
      </c>
      <c r="M23" s="68">
        <v>0</v>
      </c>
      <c r="N23" s="68">
        <v>0</v>
      </c>
      <c r="O23" s="69">
        <v>0</v>
      </c>
    </row>
    <row r="24" spans="1:15" ht="45.75" thickBot="1" x14ac:dyDescent="0.3">
      <c r="B24" s="75" t="s">
        <v>122</v>
      </c>
      <c r="C24" s="124" t="s">
        <v>259</v>
      </c>
      <c r="D24" s="75">
        <v>0</v>
      </c>
      <c r="E24" s="72">
        <v>0</v>
      </c>
      <c r="F24" s="72">
        <v>0</v>
      </c>
      <c r="G24" s="73">
        <v>0</v>
      </c>
      <c r="H24" s="73">
        <v>0</v>
      </c>
      <c r="I24" s="74">
        <v>0</v>
      </c>
      <c r="J24" s="75">
        <v>0</v>
      </c>
      <c r="K24" s="72">
        <v>0</v>
      </c>
      <c r="L24" s="72">
        <v>0</v>
      </c>
      <c r="M24" s="73">
        <v>0</v>
      </c>
      <c r="N24" s="73">
        <v>0</v>
      </c>
      <c r="O24" s="74">
        <v>0</v>
      </c>
    </row>
    <row r="27" spans="1:15" x14ac:dyDescent="0.25">
      <c r="M27" s="58"/>
      <c r="N27" s="355" t="s">
        <v>260</v>
      </c>
      <c r="O27" s="355"/>
    </row>
    <row r="28" spans="1:15" ht="15.75" thickBot="1" x14ac:dyDescent="0.3"/>
    <row r="29" spans="1:15" ht="15" customHeight="1" x14ac:dyDescent="0.25">
      <c r="A29" s="392"/>
      <c r="B29" s="395" t="s">
        <v>241</v>
      </c>
      <c r="C29" s="395" t="s">
        <v>149</v>
      </c>
      <c r="D29" s="369" t="s">
        <v>261</v>
      </c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70"/>
    </row>
    <row r="30" spans="1:15" x14ac:dyDescent="0.25">
      <c r="A30" s="393"/>
      <c r="B30" s="396"/>
      <c r="C30" s="396"/>
      <c r="D30" s="302">
        <f>F4</f>
        <v>2016</v>
      </c>
      <c r="E30" s="302"/>
      <c r="F30" s="302"/>
      <c r="G30" s="302"/>
      <c r="H30" s="302">
        <f>E4</f>
        <v>2017</v>
      </c>
      <c r="I30" s="302"/>
      <c r="J30" s="302"/>
      <c r="K30" s="302"/>
      <c r="L30" s="302">
        <f>D4</f>
        <v>2018</v>
      </c>
      <c r="M30" s="302"/>
      <c r="N30" s="302"/>
      <c r="O30" s="341"/>
    </row>
    <row r="31" spans="1:15" ht="90.75" thickBot="1" x14ac:dyDescent="0.3">
      <c r="A31" s="394"/>
      <c r="B31" s="397"/>
      <c r="C31" s="397"/>
      <c r="D31" s="77" t="s">
        <v>262</v>
      </c>
      <c r="E31" s="77" t="s">
        <v>263</v>
      </c>
      <c r="F31" s="77" t="s">
        <v>264</v>
      </c>
      <c r="G31" s="77" t="s">
        <v>265</v>
      </c>
      <c r="H31" s="77" t="s">
        <v>262</v>
      </c>
      <c r="I31" s="77" t="s">
        <v>263</v>
      </c>
      <c r="J31" s="77" t="s">
        <v>264</v>
      </c>
      <c r="K31" s="77" t="s">
        <v>265</v>
      </c>
      <c r="L31" s="77" t="s">
        <v>262</v>
      </c>
      <c r="M31" s="77" t="s">
        <v>263</v>
      </c>
      <c r="N31" s="77" t="s">
        <v>264</v>
      </c>
      <c r="O31" s="78" t="s">
        <v>265</v>
      </c>
    </row>
    <row r="32" spans="1:15" ht="45.75" customHeight="1" x14ac:dyDescent="0.25">
      <c r="A32" s="384" t="s">
        <v>234</v>
      </c>
      <c r="B32" s="125" t="s">
        <v>6</v>
      </c>
      <c r="C32" s="126" t="s">
        <v>242</v>
      </c>
      <c r="D32" s="63">
        <v>1177820</v>
      </c>
      <c r="E32" s="63">
        <v>141</v>
      </c>
      <c r="F32" s="63">
        <v>6286.12</v>
      </c>
      <c r="G32" s="82">
        <f>IF(E32&gt;0,D32/E32,"")</f>
        <v>8353.3333333333339</v>
      </c>
      <c r="H32" s="63">
        <v>686190</v>
      </c>
      <c r="I32" s="63">
        <v>144</v>
      </c>
      <c r="J32" s="63">
        <v>6286.12</v>
      </c>
      <c r="K32" s="82">
        <f>IF(I32&gt;0,H32/I32,"")</f>
        <v>4765.208333333333</v>
      </c>
      <c r="L32" s="63">
        <v>1177820</v>
      </c>
      <c r="M32" s="63">
        <v>141</v>
      </c>
      <c r="N32" s="63">
        <v>6286.12</v>
      </c>
      <c r="O32" s="83">
        <f>IF(M32&gt;0,L32/M32,"")</f>
        <v>8353.3333333333339</v>
      </c>
    </row>
    <row r="33" spans="1:30" ht="30.75" thickBot="1" x14ac:dyDescent="0.3">
      <c r="A33" s="385"/>
      <c r="B33" s="127" t="s">
        <v>7</v>
      </c>
      <c r="C33" s="128" t="s">
        <v>243</v>
      </c>
      <c r="D33" s="63">
        <v>3192850</v>
      </c>
      <c r="E33" s="63">
        <v>141</v>
      </c>
      <c r="F33" s="63">
        <v>15159.48</v>
      </c>
      <c r="G33" s="82">
        <f>IF(E33&gt;0,D33/E33,"")</f>
        <v>22644.326241134753</v>
      </c>
      <c r="H33" s="63">
        <v>3141270</v>
      </c>
      <c r="I33" s="63">
        <v>141</v>
      </c>
      <c r="J33" s="63">
        <v>6286.12</v>
      </c>
      <c r="K33" s="82">
        <v>21814.38</v>
      </c>
      <c r="L33" s="63">
        <v>3192850</v>
      </c>
      <c r="M33" s="63">
        <v>141</v>
      </c>
      <c r="N33" s="63">
        <v>15159.48</v>
      </c>
      <c r="O33" s="83">
        <f>IF(M33&gt;0,L33/M33,"")</f>
        <v>22644.326241134753</v>
      </c>
    </row>
    <row r="34" spans="1:30" ht="45.75" customHeight="1" x14ac:dyDescent="0.25">
      <c r="A34" s="384" t="s">
        <v>237</v>
      </c>
      <c r="B34" s="125" t="s">
        <v>6</v>
      </c>
      <c r="C34" s="126" t="s">
        <v>242</v>
      </c>
      <c r="D34" s="63">
        <v>1177820</v>
      </c>
      <c r="E34" s="63">
        <v>141</v>
      </c>
      <c r="F34" s="63">
        <v>6286.12</v>
      </c>
      <c r="G34" s="82">
        <f>IF(E34&gt;0,D34/E34,"")</f>
        <v>8353.3333333333339</v>
      </c>
      <c r="H34" s="63">
        <v>686190</v>
      </c>
      <c r="I34" s="63">
        <v>144</v>
      </c>
      <c r="J34" s="63">
        <v>6286.12</v>
      </c>
      <c r="K34" s="82">
        <f>IF(I34&gt;0,H34/I34,"")</f>
        <v>4765.208333333333</v>
      </c>
      <c r="L34" s="63">
        <v>1177820</v>
      </c>
      <c r="M34" s="63">
        <v>141</v>
      </c>
      <c r="N34" s="63">
        <v>6286.12</v>
      </c>
      <c r="O34" s="83">
        <f>IF(M34&gt;0,L34/M34,"")</f>
        <v>8353.3333333333339</v>
      </c>
    </row>
    <row r="35" spans="1:30" ht="30.75" thickBot="1" x14ac:dyDescent="0.3">
      <c r="A35" s="385"/>
      <c r="B35" s="127" t="s">
        <v>7</v>
      </c>
      <c r="C35" s="128" t="s">
        <v>243</v>
      </c>
      <c r="D35" s="88">
        <v>3192850</v>
      </c>
      <c r="E35" s="88">
        <v>141</v>
      </c>
      <c r="F35" s="88">
        <v>15159.48</v>
      </c>
      <c r="G35" s="87">
        <f>IF(E35&gt;0,D35/E35,"")</f>
        <v>22644.326241134753</v>
      </c>
      <c r="H35" s="88">
        <v>3141270</v>
      </c>
      <c r="I35" s="88">
        <v>141</v>
      </c>
      <c r="J35" s="63">
        <v>6286.12</v>
      </c>
      <c r="K35" s="87">
        <v>21814.38</v>
      </c>
      <c r="L35" s="88">
        <v>3192850</v>
      </c>
      <c r="M35" s="63">
        <v>141</v>
      </c>
      <c r="N35" s="88">
        <v>15159.48</v>
      </c>
      <c r="O35" s="89">
        <f>IF(M35&gt;0,L35/M35,"")</f>
        <v>22644.326241134753</v>
      </c>
    </row>
    <row r="36" spans="1:30" x14ac:dyDescent="0.25">
      <c r="Q36" s="90"/>
    </row>
    <row r="38" spans="1:30" x14ac:dyDescent="0.25">
      <c r="M38" s="344" t="s">
        <v>266</v>
      </c>
      <c r="N38" s="344"/>
      <c r="O38" s="344"/>
    </row>
    <row r="39" spans="1:30" ht="30.75" customHeight="1" x14ac:dyDescent="0.25">
      <c r="A39" s="386" t="s">
        <v>267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</row>
    <row r="40" spans="1:30" ht="19.5" customHeight="1" thickBot="1" x14ac:dyDescent="0.3">
      <c r="A40" s="387" t="s">
        <v>268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</row>
    <row r="41" spans="1:30" ht="19.5" customHeight="1" thickBot="1" x14ac:dyDescent="0.3">
      <c r="A41" s="129"/>
      <c r="B41" s="130"/>
      <c r="C41" s="131"/>
      <c r="D41" s="130"/>
      <c r="E41" s="132"/>
      <c r="F41" s="376" t="s">
        <v>269</v>
      </c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8"/>
      <c r="R41" s="133"/>
      <c r="S41" s="376" t="s">
        <v>270</v>
      </c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8"/>
    </row>
    <row r="42" spans="1:30" ht="25.9" customHeight="1" x14ac:dyDescent="0.25">
      <c r="A42" s="379" t="s">
        <v>271</v>
      </c>
      <c r="B42" s="380" t="s">
        <v>272</v>
      </c>
      <c r="C42" s="381" t="s">
        <v>273</v>
      </c>
      <c r="D42" s="381" t="s">
        <v>302</v>
      </c>
      <c r="E42" s="382" t="s">
        <v>274</v>
      </c>
      <c r="F42" s="383" t="s">
        <v>275</v>
      </c>
      <c r="G42" s="295"/>
      <c r="H42" s="295"/>
      <c r="I42" s="295" t="s">
        <v>276</v>
      </c>
      <c r="J42" s="295"/>
      <c r="K42" s="295"/>
      <c r="L42" s="295" t="s">
        <v>277</v>
      </c>
      <c r="M42" s="295"/>
      <c r="N42" s="295"/>
      <c r="O42" s="308" t="s">
        <v>278</v>
      </c>
      <c r="P42" s="308"/>
      <c r="Q42" s="375"/>
      <c r="R42" s="134"/>
      <c r="S42" s="330" t="s">
        <v>275</v>
      </c>
      <c r="T42" s="295"/>
      <c r="U42" s="295"/>
      <c r="V42" s="295" t="s">
        <v>276</v>
      </c>
      <c r="W42" s="295"/>
      <c r="X42" s="295"/>
      <c r="Y42" s="295" t="s">
        <v>277</v>
      </c>
      <c r="Z42" s="295"/>
      <c r="AA42" s="295"/>
      <c r="AB42" s="337" t="s">
        <v>278</v>
      </c>
      <c r="AC42" s="337"/>
      <c r="AD42" s="338"/>
    </row>
    <row r="43" spans="1:30" x14ac:dyDescent="0.25">
      <c r="A43" s="330"/>
      <c r="B43" s="340"/>
      <c r="C43" s="295"/>
      <c r="D43" s="295"/>
      <c r="E43" s="335"/>
      <c r="F43" s="95">
        <f>$F$4</f>
        <v>2016</v>
      </c>
      <c r="G43" s="96">
        <f>$E$4</f>
        <v>2017</v>
      </c>
      <c r="H43" s="96">
        <f>$D$4</f>
        <v>2018</v>
      </c>
      <c r="I43" s="96">
        <f>$F$4</f>
        <v>2016</v>
      </c>
      <c r="J43" s="96">
        <f>$E$4</f>
        <v>2017</v>
      </c>
      <c r="K43" s="96">
        <f>$D$4</f>
        <v>2018</v>
      </c>
      <c r="L43" s="96">
        <f>$F$4</f>
        <v>2016</v>
      </c>
      <c r="M43" s="96">
        <f>$E$4</f>
        <v>2017</v>
      </c>
      <c r="N43" s="96">
        <f>$D$4</f>
        <v>2018</v>
      </c>
      <c r="O43" s="96">
        <f>$F$4</f>
        <v>2016</v>
      </c>
      <c r="P43" s="96">
        <f>$E$4</f>
        <v>2017</v>
      </c>
      <c r="Q43" s="97">
        <f>$D$4</f>
        <v>2018</v>
      </c>
      <c r="R43" s="94"/>
      <c r="S43" s="96">
        <f>$F$4</f>
        <v>2016</v>
      </c>
      <c r="T43" s="96">
        <f>$E$4</f>
        <v>2017</v>
      </c>
      <c r="U43" s="96">
        <f>$D$4</f>
        <v>2018</v>
      </c>
      <c r="V43" s="96">
        <f>$F$4</f>
        <v>2016</v>
      </c>
      <c r="W43" s="96">
        <f>$E$4</f>
        <v>2017</v>
      </c>
      <c r="X43" s="96">
        <f>$D$4</f>
        <v>2018</v>
      </c>
      <c r="Y43" s="96">
        <f>$F$4</f>
        <v>2016</v>
      </c>
      <c r="Z43" s="96">
        <f>$E$4</f>
        <v>2017</v>
      </c>
      <c r="AA43" s="96">
        <f>$D$4</f>
        <v>2018</v>
      </c>
      <c r="AB43" s="96">
        <f>$F$4</f>
        <v>2016</v>
      </c>
      <c r="AC43" s="96">
        <f>$E$4</f>
        <v>2017</v>
      </c>
      <c r="AD43" s="97">
        <f>$D$4</f>
        <v>2018</v>
      </c>
    </row>
    <row r="44" spans="1:30" ht="15" customHeight="1" x14ac:dyDescent="0.25">
      <c r="A44" s="336" t="s">
        <v>279</v>
      </c>
      <c r="B44" s="307" t="s">
        <v>280</v>
      </c>
      <c r="C44" s="302" t="s">
        <v>281</v>
      </c>
      <c r="D44" s="295" t="s">
        <v>303</v>
      </c>
      <c r="E44" s="63" t="s">
        <v>304</v>
      </c>
      <c r="F44" s="95"/>
      <c r="G44" s="96"/>
      <c r="H44" s="96"/>
      <c r="I44" s="96"/>
      <c r="J44" s="96"/>
      <c r="K44" s="96"/>
      <c r="L44" s="68"/>
      <c r="M44" s="68"/>
      <c r="N44" s="68"/>
      <c r="O44" s="98"/>
      <c r="P44" s="98"/>
      <c r="Q44" s="98"/>
      <c r="R44" s="94"/>
      <c r="S44" s="96"/>
      <c r="T44" s="96"/>
      <c r="U44" s="96"/>
      <c r="V44" s="96"/>
      <c r="W44" s="96"/>
      <c r="X44" s="96"/>
      <c r="Y44" s="68"/>
      <c r="Z44" s="68"/>
      <c r="AA44" s="68"/>
      <c r="AB44" s="68"/>
      <c r="AC44" s="68"/>
      <c r="AD44" s="69"/>
    </row>
    <row r="45" spans="1:30" ht="30" customHeight="1" x14ac:dyDescent="0.25">
      <c r="A45" s="336"/>
      <c r="B45" s="307"/>
      <c r="C45" s="302"/>
      <c r="D45" s="295"/>
      <c r="E45" s="63" t="s">
        <v>206</v>
      </c>
      <c r="F45" s="95">
        <f>265+1596</f>
        <v>1861</v>
      </c>
      <c r="G45" s="96">
        <f>317</f>
        <v>317</v>
      </c>
      <c r="H45" s="96">
        <v>627</v>
      </c>
      <c r="I45" s="96"/>
      <c r="J45" s="96"/>
      <c r="K45" s="96"/>
      <c r="L45" s="68">
        <v>12445.02</v>
      </c>
      <c r="M45" s="68">
        <v>612.66999999999996</v>
      </c>
      <c r="N45" s="68">
        <v>1201.31</v>
      </c>
      <c r="O45" s="66">
        <f>48+764.4</f>
        <v>812.4</v>
      </c>
      <c r="P45" s="66">
        <f>230</f>
        <v>230</v>
      </c>
      <c r="Q45" s="98">
        <v>359</v>
      </c>
      <c r="R45" s="94"/>
      <c r="S45" s="100">
        <v>30</v>
      </c>
      <c r="T45" s="96"/>
      <c r="U45" s="96">
        <v>94</v>
      </c>
      <c r="V45" s="96"/>
      <c r="W45" s="96"/>
      <c r="X45" s="96"/>
      <c r="Y45" s="68">
        <v>117.94</v>
      </c>
      <c r="Z45" s="68"/>
      <c r="AA45" s="68">
        <v>374.51</v>
      </c>
      <c r="AB45" s="68">
        <v>169</v>
      </c>
      <c r="AC45" s="68"/>
      <c r="AD45" s="69">
        <v>201</v>
      </c>
    </row>
    <row r="46" spans="1:30" ht="35.450000000000003" customHeight="1" x14ac:dyDescent="0.25">
      <c r="A46" s="336"/>
      <c r="B46" s="307"/>
      <c r="C46" s="302"/>
      <c r="D46" s="295"/>
      <c r="E46" s="96" t="s">
        <v>207</v>
      </c>
      <c r="F46" s="95">
        <f>442+933</f>
        <v>1375</v>
      </c>
      <c r="G46" s="96">
        <f>229+916</f>
        <v>1145</v>
      </c>
      <c r="H46" s="96">
        <f>1201+28</f>
        <v>1229</v>
      </c>
      <c r="I46" s="96"/>
      <c r="J46" s="96"/>
      <c r="K46" s="96"/>
      <c r="L46" s="68">
        <v>662.52</v>
      </c>
      <c r="M46" s="68">
        <v>901.9</v>
      </c>
      <c r="N46" s="68">
        <v>1464.93</v>
      </c>
      <c r="O46" s="66">
        <f>184.8+319</f>
        <v>503.8</v>
      </c>
      <c r="P46" s="66">
        <f>95.1+140</f>
        <v>235.1</v>
      </c>
      <c r="Q46" s="98">
        <f>353+70</f>
        <v>423</v>
      </c>
      <c r="R46" s="94"/>
      <c r="S46" s="100"/>
      <c r="T46" s="96"/>
      <c r="U46" s="96">
        <v>175</v>
      </c>
      <c r="V46" s="96"/>
      <c r="W46" s="96"/>
      <c r="X46" s="96"/>
      <c r="Y46" s="68"/>
      <c r="Z46" s="68"/>
      <c r="AA46" s="68">
        <v>315.87</v>
      </c>
      <c r="AB46" s="68"/>
      <c r="AC46" s="68"/>
      <c r="AD46" s="69">
        <v>60</v>
      </c>
    </row>
    <row r="47" spans="1:30" ht="39" customHeight="1" x14ac:dyDescent="0.25">
      <c r="A47" s="336"/>
      <c r="B47" s="307"/>
      <c r="C47" s="302"/>
      <c r="D47" s="295"/>
      <c r="E47" s="96" t="s">
        <v>208</v>
      </c>
      <c r="F47" s="95">
        <f>564</f>
        <v>564</v>
      </c>
      <c r="G47" s="96">
        <f>206</f>
        <v>206</v>
      </c>
      <c r="H47" s="96">
        <f>325</f>
        <v>325</v>
      </c>
      <c r="I47" s="96"/>
      <c r="J47" s="96"/>
      <c r="K47" s="102"/>
      <c r="L47" s="68">
        <v>545.70000000000005</v>
      </c>
      <c r="M47" s="68">
        <v>140.43</v>
      </c>
      <c r="N47" s="68">
        <v>274.64999999999998</v>
      </c>
      <c r="O47" s="66">
        <f>410</f>
        <v>410</v>
      </c>
      <c r="P47" s="66">
        <f>210</f>
        <v>210</v>
      </c>
      <c r="Q47" s="98">
        <f>260</f>
        <v>260</v>
      </c>
      <c r="R47" s="94"/>
      <c r="S47" s="100"/>
      <c r="T47" s="96"/>
      <c r="U47" s="96"/>
      <c r="V47" s="96"/>
      <c r="W47" s="96"/>
      <c r="X47" s="102"/>
      <c r="Y47" s="68"/>
      <c r="Z47" s="68"/>
      <c r="AA47" s="68"/>
      <c r="AB47" s="68"/>
      <c r="AC47" s="68"/>
      <c r="AD47" s="69"/>
    </row>
    <row r="48" spans="1:30" ht="15" customHeight="1" x14ac:dyDescent="0.25">
      <c r="A48" s="336"/>
      <c r="B48" s="307"/>
      <c r="C48" s="302"/>
      <c r="D48" s="295"/>
      <c r="E48" s="63" t="s">
        <v>210</v>
      </c>
      <c r="F48" s="95"/>
      <c r="G48" s="96"/>
      <c r="H48" s="96">
        <f>637</f>
        <v>637</v>
      </c>
      <c r="I48" s="96"/>
      <c r="J48" s="96"/>
      <c r="K48" s="96"/>
      <c r="L48" s="68"/>
      <c r="M48" s="68"/>
      <c r="N48" s="68">
        <v>681.39</v>
      </c>
      <c r="O48" s="99"/>
      <c r="P48" s="99"/>
      <c r="Q48" s="98">
        <v>200</v>
      </c>
      <c r="R48" s="94"/>
      <c r="S48" s="100"/>
      <c r="T48" s="96"/>
      <c r="U48" s="96"/>
      <c r="V48" s="96"/>
      <c r="W48" s="96"/>
      <c r="X48" s="96"/>
      <c r="Y48" s="68"/>
      <c r="Z48" s="68"/>
      <c r="AA48" s="68"/>
      <c r="AB48" s="68"/>
      <c r="AC48" s="68"/>
      <c r="AD48" s="69"/>
    </row>
    <row r="49" spans="1:30" ht="15" customHeight="1" x14ac:dyDescent="0.25">
      <c r="A49" s="336"/>
      <c r="B49" s="307"/>
      <c r="C49" s="302"/>
      <c r="D49" s="295" t="s">
        <v>321</v>
      </c>
      <c r="E49" s="63" t="s">
        <v>304</v>
      </c>
      <c r="F49" s="95"/>
      <c r="G49" s="96"/>
      <c r="H49" s="96"/>
      <c r="I49" s="96"/>
      <c r="J49" s="96"/>
      <c r="K49" s="96"/>
      <c r="L49" s="68"/>
      <c r="M49" s="68"/>
      <c r="N49" s="68"/>
      <c r="O49" s="99"/>
      <c r="P49" s="99"/>
      <c r="Q49" s="98"/>
      <c r="R49" s="94"/>
      <c r="S49" s="100"/>
      <c r="T49" s="96"/>
      <c r="U49" s="96"/>
      <c r="V49" s="96"/>
      <c r="W49" s="96"/>
      <c r="X49" s="96"/>
      <c r="Y49" s="68"/>
      <c r="Z49" s="68"/>
      <c r="AA49" s="68"/>
      <c r="AB49" s="68"/>
      <c r="AC49" s="68"/>
      <c r="AD49" s="69"/>
    </row>
    <row r="50" spans="1:30" ht="15" customHeight="1" x14ac:dyDescent="0.25">
      <c r="A50" s="336"/>
      <c r="B50" s="307"/>
      <c r="C50" s="302"/>
      <c r="D50" s="295"/>
      <c r="E50" s="63" t="s">
        <v>206</v>
      </c>
      <c r="F50" s="95"/>
      <c r="G50" s="96"/>
      <c r="H50" s="96">
        <f>19+115</f>
        <v>134</v>
      </c>
      <c r="I50" s="96"/>
      <c r="J50" s="96"/>
      <c r="K50" s="96"/>
      <c r="L50" s="68"/>
      <c r="M50" s="68"/>
      <c r="N50" s="68">
        <v>132.88</v>
      </c>
      <c r="O50" s="99"/>
      <c r="P50" s="99"/>
      <c r="Q50" s="98">
        <f>95+25</f>
        <v>120</v>
      </c>
      <c r="R50" s="94"/>
      <c r="S50" s="100"/>
      <c r="T50" s="96"/>
      <c r="U50" s="96"/>
      <c r="V50" s="96"/>
      <c r="W50" s="96"/>
      <c r="X50" s="96"/>
      <c r="Y50" s="68"/>
      <c r="Z50" s="68"/>
      <c r="AA50" s="68"/>
      <c r="AB50" s="68"/>
      <c r="AC50" s="68"/>
      <c r="AD50" s="69"/>
    </row>
    <row r="51" spans="1:30" ht="15" customHeight="1" x14ac:dyDescent="0.25">
      <c r="A51" s="336"/>
      <c r="B51" s="307"/>
      <c r="C51" s="302" t="s">
        <v>282</v>
      </c>
      <c r="D51" s="295" t="s">
        <v>303</v>
      </c>
      <c r="E51" s="63" t="s">
        <v>304</v>
      </c>
      <c r="F51" s="103"/>
      <c r="G51" s="104"/>
      <c r="H51" s="104"/>
      <c r="I51" s="104"/>
      <c r="J51" s="104"/>
      <c r="K51" s="68"/>
      <c r="L51" s="68"/>
      <c r="M51" s="68"/>
      <c r="N51" s="68"/>
      <c r="O51" s="99"/>
      <c r="P51" s="99"/>
      <c r="Q51" s="98"/>
      <c r="R51" s="94"/>
      <c r="S51" s="105"/>
      <c r="T51" s="104"/>
      <c r="U51" s="104"/>
      <c r="V51" s="104"/>
      <c r="W51" s="104"/>
      <c r="X51" s="68"/>
      <c r="Y51" s="68"/>
      <c r="Z51" s="68"/>
      <c r="AA51" s="68"/>
      <c r="AB51" s="68"/>
      <c r="AC51" s="68"/>
      <c r="AD51" s="69"/>
    </row>
    <row r="52" spans="1:30" ht="15" customHeight="1" x14ac:dyDescent="0.25">
      <c r="A52" s="336"/>
      <c r="B52" s="307"/>
      <c r="C52" s="302"/>
      <c r="D52" s="295"/>
      <c r="E52" s="63" t="s">
        <v>206</v>
      </c>
      <c r="F52" s="103"/>
      <c r="G52" s="104"/>
      <c r="H52" s="104"/>
      <c r="I52" s="104"/>
      <c r="J52" s="104"/>
      <c r="K52" s="68"/>
      <c r="L52" s="68"/>
      <c r="M52" s="68"/>
      <c r="N52" s="68"/>
      <c r="O52" s="99"/>
      <c r="P52" s="99"/>
      <c r="Q52" s="98"/>
      <c r="R52" s="94"/>
      <c r="S52" s="105"/>
      <c r="T52" s="104">
        <v>12</v>
      </c>
      <c r="U52" s="104">
        <v>31</v>
      </c>
      <c r="V52" s="104"/>
      <c r="W52" s="104"/>
      <c r="X52" s="68"/>
      <c r="Y52" s="68"/>
      <c r="Z52" s="68">
        <v>82.38</v>
      </c>
      <c r="AA52" s="68">
        <v>87.17</v>
      </c>
      <c r="AB52" s="68"/>
      <c r="AC52" s="68">
        <v>150</v>
      </c>
      <c r="AD52" s="69">
        <v>100</v>
      </c>
    </row>
    <row r="53" spans="1:30" ht="22.15" customHeight="1" x14ac:dyDescent="0.25">
      <c r="A53" s="336" t="s">
        <v>203</v>
      </c>
      <c r="B53" s="307" t="s">
        <v>280</v>
      </c>
      <c r="C53" s="302" t="s">
        <v>281</v>
      </c>
      <c r="D53" s="295" t="s">
        <v>303</v>
      </c>
      <c r="E53" s="63" t="s">
        <v>304</v>
      </c>
      <c r="F53" s="109">
        <v>24</v>
      </c>
      <c r="G53" s="68"/>
      <c r="H53" s="68"/>
      <c r="I53" s="68"/>
      <c r="J53" s="68"/>
      <c r="K53" s="68"/>
      <c r="L53" s="68">
        <v>156.76</v>
      </c>
      <c r="M53" s="68"/>
      <c r="N53" s="68"/>
      <c r="O53" s="66">
        <v>30</v>
      </c>
      <c r="P53" s="66"/>
      <c r="Q53" s="98"/>
      <c r="R53" s="94"/>
      <c r="S53" s="110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</row>
    <row r="54" spans="1:30" ht="27.6" customHeight="1" x14ac:dyDescent="0.25">
      <c r="A54" s="336"/>
      <c r="B54" s="307"/>
      <c r="C54" s="302"/>
      <c r="D54" s="295"/>
      <c r="E54" s="63" t="s">
        <v>206</v>
      </c>
      <c r="F54" s="109"/>
      <c r="G54" s="109">
        <f>317+93</f>
        <v>410</v>
      </c>
      <c r="H54" s="68">
        <v>25</v>
      </c>
      <c r="I54" s="68"/>
      <c r="J54" s="68"/>
      <c r="K54" s="68"/>
      <c r="L54" s="68">
        <v>28</v>
      </c>
      <c r="M54" s="68">
        <v>503.99</v>
      </c>
      <c r="N54" s="68">
        <v>108.97</v>
      </c>
      <c r="O54" s="66"/>
      <c r="P54" s="66">
        <f>88+40</f>
        <v>128</v>
      </c>
      <c r="Q54" s="98">
        <v>115</v>
      </c>
      <c r="R54" s="94"/>
      <c r="S54" s="110"/>
      <c r="T54" s="68"/>
      <c r="U54" s="68">
        <v>77</v>
      </c>
      <c r="V54" s="68"/>
      <c r="W54" s="68"/>
      <c r="X54" s="68"/>
      <c r="Y54" s="68"/>
      <c r="Z54" s="68"/>
      <c r="AA54" s="68">
        <v>373.91</v>
      </c>
      <c r="AB54" s="68"/>
      <c r="AC54" s="68"/>
      <c r="AD54" s="69">
        <v>150</v>
      </c>
    </row>
    <row r="55" spans="1:30" ht="32.450000000000003" customHeight="1" x14ac:dyDescent="0.25">
      <c r="A55" s="336"/>
      <c r="B55" s="307"/>
      <c r="C55" s="302"/>
      <c r="D55" s="295"/>
      <c r="E55" s="96" t="s">
        <v>207</v>
      </c>
      <c r="F55" s="109">
        <v>300</v>
      </c>
      <c r="G55" s="68"/>
      <c r="H55" s="68">
        <v>281</v>
      </c>
      <c r="I55" s="68"/>
      <c r="J55" s="68"/>
      <c r="K55" s="68"/>
      <c r="L55" s="68">
        <v>168.81</v>
      </c>
      <c r="M55" s="68"/>
      <c r="N55" s="68">
        <v>349.68</v>
      </c>
      <c r="O55" s="66">
        <v>160</v>
      </c>
      <c r="P55" s="66"/>
      <c r="Q55" s="98">
        <v>145.80000000000001</v>
      </c>
      <c r="R55" s="94"/>
      <c r="S55" s="110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</row>
    <row r="56" spans="1:30" ht="25.15" customHeight="1" x14ac:dyDescent="0.25">
      <c r="A56" s="336"/>
      <c r="B56" s="307"/>
      <c r="C56" s="302"/>
      <c r="D56" s="295"/>
      <c r="E56" s="96" t="s">
        <v>208</v>
      </c>
      <c r="F56" s="109">
        <f>82</f>
        <v>82</v>
      </c>
      <c r="G56" s="68">
        <v>73</v>
      </c>
      <c r="H56" s="68">
        <v>544</v>
      </c>
      <c r="I56" s="68"/>
      <c r="J56" s="68"/>
      <c r="K56" s="68"/>
      <c r="L56" s="68">
        <v>133.29</v>
      </c>
      <c r="M56" s="68">
        <v>70.19</v>
      </c>
      <c r="N56" s="68">
        <v>649.91</v>
      </c>
      <c r="O56" s="66">
        <f>130</f>
        <v>130</v>
      </c>
      <c r="P56" s="66">
        <v>80</v>
      </c>
      <c r="Q56" s="98">
        <v>330</v>
      </c>
      <c r="R56" s="94"/>
      <c r="S56" s="110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</row>
    <row r="57" spans="1:30" ht="15" customHeight="1" x14ac:dyDescent="0.25">
      <c r="A57" s="336"/>
      <c r="B57" s="307"/>
      <c r="C57" s="302"/>
      <c r="D57" s="295"/>
      <c r="E57" s="63" t="s">
        <v>210</v>
      </c>
      <c r="F57" s="109"/>
      <c r="G57" s="68"/>
      <c r="H57" s="68">
        <v>87</v>
      </c>
      <c r="I57" s="68"/>
      <c r="J57" s="68"/>
      <c r="K57" s="68"/>
      <c r="L57" s="68"/>
      <c r="M57" s="68"/>
      <c r="N57" s="68">
        <v>199.06</v>
      </c>
      <c r="O57" s="99"/>
      <c r="P57" s="99"/>
      <c r="Q57" s="98">
        <v>450</v>
      </c>
      <c r="R57" s="94"/>
      <c r="S57" s="110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</row>
    <row r="58" spans="1:30" ht="15" customHeight="1" x14ac:dyDescent="0.25">
      <c r="A58" s="336"/>
      <c r="B58" s="307"/>
      <c r="C58" s="302"/>
      <c r="D58" s="96" t="s">
        <v>321</v>
      </c>
      <c r="E58" s="63" t="s">
        <v>304</v>
      </c>
      <c r="F58" s="109"/>
      <c r="G58" s="68"/>
      <c r="H58" s="68"/>
      <c r="I58" s="68"/>
      <c r="J58" s="68"/>
      <c r="K58" s="68"/>
      <c r="L58" s="68"/>
      <c r="M58" s="68"/>
      <c r="N58" s="68"/>
      <c r="O58" s="99"/>
      <c r="P58" s="99"/>
      <c r="Q58" s="98"/>
      <c r="R58" s="94"/>
      <c r="S58" s="110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</row>
    <row r="59" spans="1:30" ht="15" customHeight="1" x14ac:dyDescent="0.25">
      <c r="A59" s="336"/>
      <c r="B59" s="307"/>
      <c r="C59" s="302"/>
      <c r="D59" s="295" t="s">
        <v>303</v>
      </c>
      <c r="E59" s="63" t="s">
        <v>304</v>
      </c>
      <c r="F59" s="109"/>
      <c r="G59" s="68"/>
      <c r="H59" s="68"/>
      <c r="I59" s="68"/>
      <c r="J59" s="68"/>
      <c r="K59" s="68"/>
      <c r="L59" s="68"/>
      <c r="M59" s="68"/>
      <c r="N59" s="68"/>
      <c r="O59" s="99"/>
      <c r="P59" s="99"/>
      <c r="Q59" s="98"/>
      <c r="R59" s="94"/>
      <c r="S59" s="110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9"/>
    </row>
    <row r="60" spans="1:30" ht="15.75" customHeight="1" x14ac:dyDescent="0.25">
      <c r="A60" s="336"/>
      <c r="B60" s="307"/>
      <c r="C60" s="302"/>
      <c r="D60" s="295"/>
      <c r="E60" s="63" t="s">
        <v>206</v>
      </c>
      <c r="F60" s="109"/>
      <c r="G60" s="68"/>
      <c r="H60" s="68"/>
      <c r="I60" s="68"/>
      <c r="J60" s="68"/>
      <c r="K60" s="68"/>
      <c r="L60" s="68"/>
      <c r="M60" s="68"/>
      <c r="N60" s="68"/>
      <c r="O60" s="99"/>
      <c r="P60" s="99"/>
      <c r="Q60" s="98"/>
      <c r="R60" s="94"/>
      <c r="S60" s="110"/>
      <c r="T60" s="68"/>
      <c r="U60" s="68">
        <v>420</v>
      </c>
      <c r="V60" s="68"/>
      <c r="W60" s="68"/>
      <c r="X60" s="68"/>
      <c r="Y60" s="68"/>
      <c r="Z60" s="68"/>
      <c r="AA60" s="68">
        <v>696.2</v>
      </c>
      <c r="AB60" s="68"/>
      <c r="AC60" s="68"/>
      <c r="AD60" s="69">
        <v>250</v>
      </c>
    </row>
    <row r="62" spans="1:30" ht="24" customHeight="1" x14ac:dyDescent="0.25">
      <c r="A62" s="304" t="s">
        <v>283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</row>
    <row r="63" spans="1:30" x14ac:dyDescent="0.25">
      <c r="A63" s="91"/>
      <c r="B63" s="92"/>
      <c r="C63" s="91"/>
      <c r="D63" s="92"/>
      <c r="E63" s="92"/>
      <c r="F63" s="305" t="s">
        <v>284</v>
      </c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S63" s="305" t="s">
        <v>285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</row>
    <row r="64" spans="1:30" ht="27.6" customHeight="1" x14ac:dyDescent="0.25">
      <c r="A64" s="318" t="s">
        <v>271</v>
      </c>
      <c r="B64" s="303" t="s">
        <v>286</v>
      </c>
      <c r="C64" s="331" t="s">
        <v>308</v>
      </c>
      <c r="D64" s="332"/>
      <c r="E64" s="334" t="s">
        <v>274</v>
      </c>
      <c r="F64" s="333" t="s">
        <v>275</v>
      </c>
      <c r="G64" s="303"/>
      <c r="H64" s="303"/>
      <c r="I64" s="319" t="s">
        <v>276</v>
      </c>
      <c r="J64" s="320"/>
      <c r="K64" s="320"/>
      <c r="L64" s="319" t="s">
        <v>277</v>
      </c>
      <c r="M64" s="320"/>
      <c r="N64" s="321"/>
      <c r="O64" s="322" t="s">
        <v>278</v>
      </c>
      <c r="P64" s="322"/>
      <c r="Q64" s="323"/>
      <c r="S64" s="318" t="s">
        <v>275</v>
      </c>
      <c r="T64" s="303"/>
      <c r="U64" s="303"/>
      <c r="V64" s="319" t="s">
        <v>276</v>
      </c>
      <c r="W64" s="320"/>
      <c r="X64" s="320"/>
      <c r="Y64" s="319" t="s">
        <v>277</v>
      </c>
      <c r="Z64" s="320"/>
      <c r="AA64" s="321"/>
      <c r="AB64" s="300" t="s">
        <v>278</v>
      </c>
      <c r="AC64" s="300"/>
      <c r="AD64" s="372"/>
    </row>
    <row r="65" spans="1:30" ht="30.6" customHeight="1" x14ac:dyDescent="0.25">
      <c r="A65" s="330"/>
      <c r="B65" s="295"/>
      <c r="C65" s="319"/>
      <c r="D65" s="333"/>
      <c r="E65" s="335"/>
      <c r="F65" s="112">
        <f>$F$4</f>
        <v>2016</v>
      </c>
      <c r="G65" s="113">
        <f>$E$4</f>
        <v>2017</v>
      </c>
      <c r="H65" s="113">
        <f>$D$4</f>
        <v>2018</v>
      </c>
      <c r="I65" s="113">
        <f>$F$4</f>
        <v>2016</v>
      </c>
      <c r="J65" s="113">
        <f>$E$4</f>
        <v>2017</v>
      </c>
      <c r="K65" s="113">
        <f>$D$4</f>
        <v>2018</v>
      </c>
      <c r="L65" s="113">
        <f>$F$4</f>
        <v>2016</v>
      </c>
      <c r="M65" s="113">
        <f>$E$4</f>
        <v>2017</v>
      </c>
      <c r="N65" s="114">
        <f>$D$4</f>
        <v>2018</v>
      </c>
      <c r="O65" s="113">
        <f>$F$4</f>
        <v>2016</v>
      </c>
      <c r="P65" s="113">
        <f>$E$4</f>
        <v>2017</v>
      </c>
      <c r="Q65" s="114">
        <f>$D$4</f>
        <v>2018</v>
      </c>
      <c r="S65" s="115">
        <f>$F$4</f>
        <v>2016</v>
      </c>
      <c r="T65" s="113">
        <f>$E$4</f>
        <v>2017</v>
      </c>
      <c r="U65" s="113">
        <f>$D$4</f>
        <v>2018</v>
      </c>
      <c r="V65" s="113">
        <f>$F$4</f>
        <v>2016</v>
      </c>
      <c r="W65" s="113">
        <f>$E$4</f>
        <v>2017</v>
      </c>
      <c r="X65" s="113">
        <f>$D$4</f>
        <v>2018</v>
      </c>
      <c r="Y65" s="113">
        <f>$F$4</f>
        <v>2016</v>
      </c>
      <c r="Z65" s="113">
        <f>$E$4</f>
        <v>2017</v>
      </c>
      <c r="AA65" s="114">
        <f>$D$4</f>
        <v>2018</v>
      </c>
      <c r="AB65" s="113">
        <f>$F$4</f>
        <v>2016</v>
      </c>
      <c r="AC65" s="113">
        <f>$E$4</f>
        <v>2017</v>
      </c>
      <c r="AD65" s="114">
        <f>$D$4</f>
        <v>2018</v>
      </c>
    </row>
    <row r="66" spans="1:30" ht="30" customHeight="1" x14ac:dyDescent="0.25">
      <c r="A66" s="373" t="s">
        <v>279</v>
      </c>
      <c r="B66" s="326" t="s">
        <v>287</v>
      </c>
      <c r="C66" s="328" t="s">
        <v>309</v>
      </c>
      <c r="D66" s="329"/>
      <c r="E66" s="63" t="s">
        <v>304</v>
      </c>
      <c r="F66" s="95"/>
      <c r="G66" s="96"/>
      <c r="H66" s="96"/>
      <c r="I66" s="96"/>
      <c r="J66" s="96"/>
      <c r="K66" s="96"/>
      <c r="L66" s="68"/>
      <c r="M66" s="68"/>
      <c r="N66" s="68"/>
      <c r="O66" s="98"/>
      <c r="P66" s="98"/>
      <c r="Q66" s="98"/>
      <c r="S66" s="96"/>
      <c r="T66" s="96"/>
      <c r="U66" s="96"/>
      <c r="V66" s="96"/>
      <c r="W66" s="96"/>
      <c r="X66" s="96"/>
      <c r="Y66" s="68"/>
      <c r="Z66" s="68"/>
      <c r="AA66" s="68"/>
      <c r="AB66" s="68"/>
      <c r="AC66" s="68"/>
      <c r="AD66" s="69"/>
    </row>
    <row r="67" spans="1:30" ht="15" customHeight="1" x14ac:dyDescent="0.25">
      <c r="A67" s="374"/>
      <c r="B67" s="327"/>
      <c r="C67" s="299"/>
      <c r="D67" s="301"/>
      <c r="E67" s="96" t="s">
        <v>207</v>
      </c>
      <c r="F67" s="109">
        <v>22</v>
      </c>
      <c r="G67" s="68">
        <f>372</f>
        <v>372</v>
      </c>
      <c r="H67" s="68">
        <v>145</v>
      </c>
      <c r="I67" s="68"/>
      <c r="J67" s="68"/>
      <c r="K67" s="68"/>
      <c r="L67" s="68">
        <v>31.56</v>
      </c>
      <c r="M67" s="68">
        <v>455.52</v>
      </c>
      <c r="N67" s="68">
        <v>3764.5</v>
      </c>
      <c r="O67" s="68">
        <v>50</v>
      </c>
      <c r="P67" s="68">
        <f>294</f>
        <v>294</v>
      </c>
      <c r="Q67" s="69">
        <v>53</v>
      </c>
      <c r="S67" s="110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9"/>
    </row>
    <row r="68" spans="1:30" ht="15" customHeight="1" x14ac:dyDescent="0.25">
      <c r="A68" s="374"/>
      <c r="B68" s="327"/>
      <c r="C68" s="299"/>
      <c r="D68" s="301"/>
      <c r="E68" s="96" t="s">
        <v>208</v>
      </c>
      <c r="F68" s="109">
        <f>96</f>
        <v>96</v>
      </c>
      <c r="G68" s="68">
        <f>413+846</f>
        <v>1259</v>
      </c>
      <c r="H68" s="68">
        <f>75</f>
        <v>75</v>
      </c>
      <c r="I68" s="68"/>
      <c r="J68" s="68"/>
      <c r="K68" s="68"/>
      <c r="L68" s="68">
        <v>42.58</v>
      </c>
      <c r="M68" s="68">
        <v>1733.62</v>
      </c>
      <c r="N68" s="68">
        <v>260.83999999999997</v>
      </c>
      <c r="O68" s="68">
        <v>149</v>
      </c>
      <c r="P68" s="68">
        <f>136.7+130</f>
        <v>266.7</v>
      </c>
      <c r="Q68" s="69">
        <f>50</f>
        <v>50</v>
      </c>
      <c r="S68" s="110">
        <v>304</v>
      </c>
      <c r="T68" s="68">
        <f>110</f>
        <v>110</v>
      </c>
      <c r="U68" s="68"/>
      <c r="V68" s="68"/>
      <c r="W68" s="68"/>
      <c r="X68" s="68"/>
      <c r="Y68" s="68">
        <v>675.76</v>
      </c>
      <c r="Z68" s="68">
        <v>193.35</v>
      </c>
      <c r="AA68" s="68"/>
      <c r="AB68" s="68">
        <v>160</v>
      </c>
      <c r="AC68" s="68">
        <f>149</f>
        <v>149</v>
      </c>
      <c r="AD68" s="69"/>
    </row>
    <row r="69" spans="1:30" ht="15" customHeight="1" x14ac:dyDescent="0.25">
      <c r="A69" s="374"/>
      <c r="B69" s="327"/>
      <c r="C69" s="299"/>
      <c r="D69" s="301"/>
      <c r="E69" s="63" t="s">
        <v>210</v>
      </c>
      <c r="F69" s="109">
        <v>71</v>
      </c>
      <c r="G69" s="68"/>
      <c r="H69" s="68">
        <v>45</v>
      </c>
      <c r="I69" s="68"/>
      <c r="J69" s="68"/>
      <c r="K69" s="68"/>
      <c r="L69" s="68">
        <v>144.02000000000001</v>
      </c>
      <c r="M69" s="68"/>
      <c r="N69" s="68">
        <v>182.85</v>
      </c>
      <c r="O69" s="68">
        <v>140</v>
      </c>
      <c r="P69" s="68"/>
      <c r="Q69" s="69">
        <v>148</v>
      </c>
      <c r="S69" s="110">
        <f>84+20</f>
        <v>104</v>
      </c>
      <c r="T69" s="68"/>
      <c r="U69" s="68"/>
      <c r="V69" s="68"/>
      <c r="W69" s="68"/>
      <c r="X69" s="68"/>
      <c r="Y69" s="68">
        <v>925.86</v>
      </c>
      <c r="Z69" s="68">
        <v>13.2</v>
      </c>
      <c r="AA69" s="68"/>
      <c r="AB69" s="68">
        <f>252+110</f>
        <v>362</v>
      </c>
      <c r="AC69" s="68"/>
      <c r="AD69" s="69"/>
    </row>
    <row r="70" spans="1:30" ht="15" customHeight="1" x14ac:dyDescent="0.25">
      <c r="A70" s="374"/>
      <c r="B70" s="327"/>
      <c r="C70" s="299"/>
      <c r="D70" s="301"/>
      <c r="E70" s="63" t="s">
        <v>213</v>
      </c>
      <c r="F70" s="109"/>
      <c r="G70" s="68">
        <f>700+52</f>
        <v>752</v>
      </c>
      <c r="H70" s="68"/>
      <c r="I70" s="68"/>
      <c r="J70" s="68"/>
      <c r="K70" s="68"/>
      <c r="L70" s="135">
        <v>3.75</v>
      </c>
      <c r="M70" s="68">
        <v>1664.91</v>
      </c>
      <c r="N70" s="68"/>
      <c r="O70" s="68"/>
      <c r="P70" s="68">
        <f>131+149</f>
        <v>280</v>
      </c>
      <c r="Q70" s="69"/>
      <c r="S70" s="110"/>
      <c r="T70" s="68"/>
      <c r="U70" s="68">
        <f>70</f>
        <v>70</v>
      </c>
      <c r="V70" s="68"/>
      <c r="W70" s="68"/>
      <c r="X70" s="68"/>
      <c r="Y70" s="68"/>
      <c r="Z70" s="68"/>
      <c r="AA70" s="68">
        <v>215.32</v>
      </c>
      <c r="AB70" s="68"/>
      <c r="AC70" s="68"/>
      <c r="AD70" s="69">
        <f>50</f>
        <v>50</v>
      </c>
    </row>
    <row r="71" spans="1:30" ht="15" customHeight="1" x14ac:dyDescent="0.25">
      <c r="A71" s="374"/>
      <c r="B71" s="327"/>
      <c r="C71" s="328" t="s">
        <v>322</v>
      </c>
      <c r="D71" s="329"/>
      <c r="E71" s="63" t="s">
        <v>304</v>
      </c>
      <c r="F71" s="109"/>
      <c r="G71" s="68"/>
      <c r="H71" s="68"/>
      <c r="I71" s="68"/>
      <c r="J71" s="68"/>
      <c r="K71" s="68"/>
      <c r="M71" s="68"/>
      <c r="N71" s="68"/>
      <c r="P71" s="68"/>
      <c r="Q71" s="69"/>
      <c r="S71" s="110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9"/>
    </row>
    <row r="72" spans="1:30" ht="15" customHeight="1" x14ac:dyDescent="0.25">
      <c r="A72" s="374"/>
      <c r="B72" s="327"/>
      <c r="C72" s="299"/>
      <c r="D72" s="301"/>
      <c r="E72" s="63" t="s">
        <v>213</v>
      </c>
      <c r="F72" s="109"/>
      <c r="G72" s="68"/>
      <c r="H72" s="68">
        <v>400</v>
      </c>
      <c r="I72" s="68"/>
      <c r="J72" s="68"/>
      <c r="K72" s="68"/>
      <c r="L72" s="68"/>
      <c r="M72" s="68"/>
      <c r="N72" s="68">
        <v>526.07000000000005</v>
      </c>
      <c r="O72" s="68"/>
      <c r="P72" s="68"/>
      <c r="Q72" s="69">
        <v>50</v>
      </c>
      <c r="S72" s="110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9"/>
    </row>
    <row r="73" spans="1:30" ht="15.75" customHeight="1" x14ac:dyDescent="0.25">
      <c r="A73" s="374"/>
      <c r="B73" s="326" t="s">
        <v>310</v>
      </c>
      <c r="C73" s="328" t="s">
        <v>309</v>
      </c>
      <c r="D73" s="329"/>
      <c r="E73" s="63" t="s">
        <v>304</v>
      </c>
      <c r="F73" s="109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  <c r="S73" s="110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9"/>
    </row>
    <row r="74" spans="1:30" ht="15.75" customHeight="1" x14ac:dyDescent="0.25">
      <c r="A74" s="374"/>
      <c r="B74" s="327"/>
      <c r="C74" s="299"/>
      <c r="D74" s="301"/>
      <c r="E74" s="63" t="s">
        <v>210</v>
      </c>
      <c r="F74" s="109"/>
      <c r="G74" s="68"/>
      <c r="H74" s="68">
        <v>50</v>
      </c>
      <c r="I74" s="68"/>
      <c r="J74" s="68"/>
      <c r="K74" s="68"/>
      <c r="L74" s="68"/>
      <c r="M74" s="68"/>
      <c r="N74" s="68">
        <v>162.72</v>
      </c>
      <c r="O74" s="68"/>
      <c r="P74" s="68"/>
      <c r="Q74" s="69">
        <v>148</v>
      </c>
      <c r="S74" s="110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9"/>
    </row>
    <row r="75" spans="1:30" ht="15" customHeight="1" x14ac:dyDescent="0.25">
      <c r="A75" s="374"/>
      <c r="B75" s="327"/>
      <c r="C75" s="328" t="s">
        <v>322</v>
      </c>
      <c r="D75" s="329"/>
      <c r="E75" s="63" t="s">
        <v>304</v>
      </c>
      <c r="F75" s="109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  <c r="S75" s="110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9"/>
    </row>
    <row r="76" spans="1:30" ht="15" customHeight="1" x14ac:dyDescent="0.25">
      <c r="A76" s="374"/>
      <c r="B76" s="327"/>
      <c r="C76" s="299"/>
      <c r="D76" s="301"/>
      <c r="E76" s="63" t="s">
        <v>210</v>
      </c>
      <c r="F76" s="109"/>
      <c r="G76" s="68"/>
      <c r="H76" s="68">
        <v>448</v>
      </c>
      <c r="I76" s="68"/>
      <c r="J76" s="68"/>
      <c r="K76" s="68"/>
      <c r="L76" s="68"/>
      <c r="M76" s="68"/>
      <c r="N76" s="68">
        <v>4918.26</v>
      </c>
      <c r="O76" s="68"/>
      <c r="P76" s="68"/>
      <c r="Q76" s="69">
        <v>150</v>
      </c>
      <c r="S76" s="110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9"/>
    </row>
    <row r="77" spans="1:30" ht="15" customHeight="1" x14ac:dyDescent="0.25">
      <c r="A77" s="306" t="s">
        <v>203</v>
      </c>
      <c r="B77" s="307" t="s">
        <v>287</v>
      </c>
      <c r="C77" s="308" t="s">
        <v>309</v>
      </c>
      <c r="D77" s="308"/>
      <c r="E77" s="63" t="s">
        <v>304</v>
      </c>
      <c r="F77" s="109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S77" s="110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9"/>
    </row>
    <row r="78" spans="1:30" ht="65.25" customHeight="1" x14ac:dyDescent="0.25">
      <c r="A78" s="306"/>
      <c r="B78" s="307"/>
      <c r="C78" s="308"/>
      <c r="D78" s="308"/>
      <c r="E78" s="63" t="s">
        <v>213</v>
      </c>
      <c r="F78" s="119"/>
      <c r="G78" s="120"/>
      <c r="H78" s="120">
        <v>160</v>
      </c>
      <c r="I78" s="120"/>
      <c r="J78" s="120"/>
      <c r="K78" s="120"/>
      <c r="L78" s="120"/>
      <c r="M78" s="120"/>
      <c r="N78" s="68">
        <v>528.54</v>
      </c>
      <c r="O78" s="68"/>
      <c r="P78" s="68"/>
      <c r="Q78" s="69">
        <v>115</v>
      </c>
      <c r="S78" s="110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9"/>
    </row>
    <row r="79" spans="1:30" ht="15" customHeight="1" x14ac:dyDescent="0.25">
      <c r="C79" s="94"/>
      <c r="D79" s="121"/>
    </row>
    <row r="81" spans="1:14" x14ac:dyDescent="0.25">
      <c r="A81" s="295" t="s">
        <v>297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</row>
    <row r="82" spans="1:14" ht="15" customHeight="1" x14ac:dyDescent="0.25">
      <c r="A82" s="308" t="s">
        <v>271</v>
      </c>
      <c r="B82" s="308"/>
      <c r="C82" s="308"/>
      <c r="D82" s="295" t="s">
        <v>298</v>
      </c>
      <c r="E82" s="302" t="s">
        <v>299</v>
      </c>
      <c r="F82" s="295" t="s">
        <v>291</v>
      </c>
      <c r="G82" s="295"/>
      <c r="H82" s="295"/>
      <c r="I82" s="295" t="s">
        <v>292</v>
      </c>
      <c r="J82" s="295"/>
      <c r="K82" s="295"/>
      <c r="L82" s="337" t="s">
        <v>277</v>
      </c>
      <c r="M82" s="337"/>
      <c r="N82" s="337"/>
    </row>
    <row r="83" spans="1:14" x14ac:dyDescent="0.25">
      <c r="A83" s="308"/>
      <c r="B83" s="308"/>
      <c r="C83" s="308"/>
      <c r="D83" s="295"/>
      <c r="E83" s="302"/>
      <c r="F83" s="96">
        <f>$F$4</f>
        <v>2016</v>
      </c>
      <c r="G83" s="96">
        <f>$E$4</f>
        <v>2017</v>
      </c>
      <c r="H83" s="96">
        <f>$D$4</f>
        <v>2018</v>
      </c>
      <c r="I83" s="96">
        <f>$F$4</f>
        <v>2016</v>
      </c>
      <c r="J83" s="96">
        <f>$E$4</f>
        <v>2017</v>
      </c>
      <c r="K83" s="96">
        <f>$D$4</f>
        <v>2018</v>
      </c>
      <c r="L83" s="96">
        <f>$F$4</f>
        <v>2016</v>
      </c>
      <c r="M83" s="96">
        <f>$E$4</f>
        <v>2017</v>
      </c>
      <c r="N83" s="96">
        <f>$D$4</f>
        <v>2018</v>
      </c>
    </row>
    <row r="84" spans="1:14" ht="15" customHeight="1" x14ac:dyDescent="0.25">
      <c r="A84" s="308" t="s">
        <v>279</v>
      </c>
      <c r="B84" s="308"/>
      <c r="C84" s="308"/>
      <c r="D84" s="295" t="s">
        <v>155</v>
      </c>
      <c r="E84" s="96" t="s">
        <v>311</v>
      </c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5" customHeight="1" x14ac:dyDescent="0.25">
      <c r="A85" s="308"/>
      <c r="B85" s="308"/>
      <c r="C85" s="308"/>
      <c r="D85" s="295"/>
      <c r="E85" s="96" t="s">
        <v>313</v>
      </c>
      <c r="F85" s="68">
        <v>1</v>
      </c>
      <c r="G85" s="68"/>
      <c r="H85" s="68"/>
      <c r="I85" s="68"/>
      <c r="J85" s="68"/>
      <c r="K85" s="68"/>
      <c r="L85" s="68">
        <v>463.39</v>
      </c>
      <c r="M85" s="68"/>
      <c r="N85" s="68"/>
    </row>
    <row r="86" spans="1:14" ht="15" customHeight="1" x14ac:dyDescent="0.25">
      <c r="A86" s="308"/>
      <c r="B86" s="308"/>
      <c r="C86" s="308"/>
      <c r="D86" s="295"/>
      <c r="E86" s="96" t="s">
        <v>314</v>
      </c>
      <c r="F86" s="68"/>
      <c r="G86" s="68"/>
      <c r="H86" s="68">
        <f>1+2</f>
        <v>3</v>
      </c>
      <c r="I86" s="68"/>
      <c r="J86" s="68"/>
      <c r="K86" s="68"/>
      <c r="L86" s="68"/>
      <c r="M86" s="68">
        <v>15.92</v>
      </c>
      <c r="N86" s="68">
        <v>1408.64</v>
      </c>
    </row>
    <row r="87" spans="1:14" ht="15" customHeight="1" x14ac:dyDescent="0.25">
      <c r="A87" s="308"/>
      <c r="B87" s="308"/>
      <c r="C87" s="308"/>
      <c r="D87" s="295"/>
      <c r="E87" s="96" t="s">
        <v>315</v>
      </c>
      <c r="F87" s="68">
        <f>1+1</f>
        <v>2</v>
      </c>
      <c r="G87" s="68"/>
      <c r="H87" s="68">
        <v>3</v>
      </c>
      <c r="I87" s="68"/>
      <c r="J87" s="68"/>
      <c r="K87" s="68"/>
      <c r="L87" s="68">
        <v>1044.47</v>
      </c>
      <c r="M87" s="68"/>
      <c r="N87" s="68">
        <v>1798.65</v>
      </c>
    </row>
    <row r="88" spans="1:14" ht="15" customHeight="1" x14ac:dyDescent="0.25">
      <c r="A88" s="308"/>
      <c r="B88" s="308"/>
      <c r="C88" s="308"/>
      <c r="D88" s="295"/>
      <c r="E88" s="96" t="s">
        <v>316</v>
      </c>
      <c r="F88" s="68">
        <f>1</f>
        <v>1</v>
      </c>
      <c r="G88" s="68">
        <v>2</v>
      </c>
      <c r="H88" s="68">
        <v>1</v>
      </c>
      <c r="I88" s="68"/>
      <c r="J88" s="68"/>
      <c r="K88" s="68"/>
      <c r="L88" s="68">
        <v>680.18</v>
      </c>
      <c r="M88" s="68">
        <v>1520.62</v>
      </c>
      <c r="N88" s="68">
        <v>1032.08</v>
      </c>
    </row>
    <row r="89" spans="1:14" ht="15" customHeight="1" x14ac:dyDescent="0.25">
      <c r="A89" s="308"/>
      <c r="B89" s="308"/>
      <c r="C89" s="308"/>
      <c r="D89" s="295"/>
      <c r="E89" s="96" t="s">
        <v>317</v>
      </c>
      <c r="F89" s="68"/>
      <c r="G89" s="68"/>
      <c r="H89" s="68">
        <v>1</v>
      </c>
      <c r="I89" s="68"/>
      <c r="J89" s="68"/>
      <c r="K89" s="68"/>
      <c r="L89" s="68"/>
      <c r="M89" s="68"/>
      <c r="N89" s="68">
        <v>990.66</v>
      </c>
    </row>
    <row r="90" spans="1:14" ht="15.75" customHeight="1" x14ac:dyDescent="0.25">
      <c r="A90" s="308"/>
      <c r="B90" s="308"/>
      <c r="C90" s="308"/>
      <c r="D90" s="295" t="s">
        <v>300</v>
      </c>
      <c r="E90" s="96" t="s">
        <v>311</v>
      </c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5" customHeight="1" x14ac:dyDescent="0.25">
      <c r="A91" s="308"/>
      <c r="B91" s="308"/>
      <c r="C91" s="308"/>
      <c r="D91" s="295"/>
      <c r="E91" s="96" t="s">
        <v>316</v>
      </c>
      <c r="F91" s="68">
        <v>1</v>
      </c>
      <c r="G91" s="68"/>
      <c r="H91" s="68"/>
      <c r="I91" s="68"/>
      <c r="J91" s="68"/>
      <c r="K91" s="68"/>
      <c r="L91" s="68">
        <v>1389.66</v>
      </c>
      <c r="M91" s="135">
        <v>6.6</v>
      </c>
      <c r="N91" s="68"/>
    </row>
    <row r="92" spans="1:14" ht="15" customHeight="1" x14ac:dyDescent="0.25">
      <c r="A92" s="302" t="s">
        <v>203</v>
      </c>
      <c r="B92" s="302"/>
      <c r="C92" s="302"/>
      <c r="D92" s="295" t="s">
        <v>155</v>
      </c>
      <c r="E92" s="96" t="s">
        <v>311</v>
      </c>
      <c r="F92" s="68"/>
      <c r="G92" s="68"/>
      <c r="H92" s="68"/>
      <c r="I92" s="68"/>
      <c r="J92" s="68"/>
      <c r="K92" s="68"/>
      <c r="L92" s="68"/>
      <c r="M92" s="68"/>
      <c r="N92" s="68"/>
    </row>
    <row r="93" spans="1:14" ht="15" customHeight="1" x14ac:dyDescent="0.25">
      <c r="A93" s="302"/>
      <c r="B93" s="302"/>
      <c r="C93" s="302"/>
      <c r="D93" s="295"/>
      <c r="E93" s="96" t="s">
        <v>316</v>
      </c>
      <c r="F93" s="68"/>
      <c r="G93" s="68"/>
      <c r="H93" s="68">
        <v>2</v>
      </c>
      <c r="I93" s="68"/>
      <c r="J93" s="68"/>
      <c r="K93" s="68"/>
      <c r="L93" s="68"/>
      <c r="M93" s="68"/>
      <c r="N93" s="68">
        <v>1324.78</v>
      </c>
    </row>
    <row r="94" spans="1:14" ht="15" customHeight="1" x14ac:dyDescent="0.25">
      <c r="A94" s="302"/>
      <c r="B94" s="302"/>
      <c r="C94" s="302"/>
      <c r="D94" s="295"/>
      <c r="E94" s="96" t="s">
        <v>317</v>
      </c>
      <c r="F94" s="68"/>
      <c r="G94" s="68"/>
      <c r="H94" s="68">
        <v>1</v>
      </c>
      <c r="I94" s="68"/>
      <c r="J94" s="68"/>
      <c r="K94" s="68"/>
      <c r="L94" s="68"/>
      <c r="M94" s="68"/>
      <c r="N94" s="68">
        <v>603.51</v>
      </c>
    </row>
  </sheetData>
  <mergeCells count="87">
    <mergeCell ref="B1:O1"/>
    <mergeCell ref="B3:B4"/>
    <mergeCell ref="C3:C4"/>
    <mergeCell ref="D3:F3"/>
    <mergeCell ref="G3:I3"/>
    <mergeCell ref="J3:L3"/>
    <mergeCell ref="M3:O3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S42:U42"/>
    <mergeCell ref="V42:X42"/>
    <mergeCell ref="Y42:AA42"/>
    <mergeCell ref="AB42:AD42"/>
    <mergeCell ref="C51:C52"/>
    <mergeCell ref="D51:D52"/>
    <mergeCell ref="A53:A60"/>
    <mergeCell ref="B53:B60"/>
    <mergeCell ref="C53:C60"/>
    <mergeCell ref="D53:D57"/>
    <mergeCell ref="D59:D60"/>
    <mergeCell ref="A44:A52"/>
    <mergeCell ref="B44:B52"/>
    <mergeCell ref="C44:C50"/>
    <mergeCell ref="D44:D48"/>
    <mergeCell ref="D49:D50"/>
    <mergeCell ref="A62:AD62"/>
    <mergeCell ref="F63:Q63"/>
    <mergeCell ref="S63:AD63"/>
    <mergeCell ref="A64:A65"/>
    <mergeCell ref="B64:B65"/>
    <mergeCell ref="C64:D65"/>
    <mergeCell ref="E64:E65"/>
    <mergeCell ref="F64:H64"/>
    <mergeCell ref="I64:K64"/>
    <mergeCell ref="L64:N64"/>
    <mergeCell ref="O64:Q64"/>
    <mergeCell ref="S64:U64"/>
    <mergeCell ref="V64:X64"/>
    <mergeCell ref="Y64:AA64"/>
    <mergeCell ref="AB64:AD64"/>
    <mergeCell ref="L82:N82"/>
    <mergeCell ref="C73:D74"/>
    <mergeCell ref="C75:D76"/>
    <mergeCell ref="A77:A78"/>
    <mergeCell ref="B77:B78"/>
    <mergeCell ref="C77:D78"/>
    <mergeCell ref="A81:N81"/>
    <mergeCell ref="A66:A76"/>
    <mergeCell ref="B66:B72"/>
    <mergeCell ref="C66:D70"/>
    <mergeCell ref="C71:D72"/>
    <mergeCell ref="B73:B76"/>
    <mergeCell ref="A82:C83"/>
    <mergeCell ref="D82:D83"/>
    <mergeCell ref="E82:E83"/>
    <mergeCell ref="F82:H82"/>
    <mergeCell ref="I82:K82"/>
    <mergeCell ref="A84:C91"/>
    <mergeCell ref="D84:D89"/>
    <mergeCell ref="D90:D91"/>
    <mergeCell ref="A92:C94"/>
    <mergeCell ref="D92:D9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5779-B95A-4711-8790-7DE3D6FA1361}">
  <dimension ref="A1:AD94"/>
  <sheetViews>
    <sheetView topLeftCell="A16" zoomScale="60" zoomScaleNormal="60" workbookViewId="0">
      <selection activeCell="R79" sqref="R79"/>
    </sheetView>
  </sheetViews>
  <sheetFormatPr defaultRowHeight="15" x14ac:dyDescent="0.25"/>
  <cols>
    <col min="1" max="1" width="12.5703125" style="55" customWidth="1"/>
    <col min="2" max="2" width="8.5703125" style="55" customWidth="1"/>
    <col min="3" max="3" width="33.42578125" style="55" customWidth="1"/>
    <col min="4" max="4" width="14.42578125" style="55" customWidth="1"/>
    <col min="5" max="5" width="16.85546875" style="170" customWidth="1"/>
    <col min="6" max="15" width="14.42578125" style="55" customWidth="1"/>
    <col min="16" max="16" width="11.5703125" style="55" customWidth="1"/>
    <col min="17" max="17" width="14.42578125" style="55" customWidth="1"/>
    <col min="18" max="18" width="9.140625" style="55" customWidth="1"/>
    <col min="19" max="30" width="12.85546875" style="55" customWidth="1"/>
    <col min="31" max="256" width="9.140625" style="55"/>
    <col min="257" max="257" width="12.5703125" style="55" customWidth="1"/>
    <col min="258" max="258" width="8.5703125" style="55" customWidth="1"/>
    <col min="259" max="259" width="33.42578125" style="55" customWidth="1"/>
    <col min="260" max="260" width="14.42578125" style="55" customWidth="1"/>
    <col min="261" max="261" width="16.85546875" style="55" customWidth="1"/>
    <col min="262" max="271" width="14.42578125" style="55" customWidth="1"/>
    <col min="272" max="272" width="11.5703125" style="55" customWidth="1"/>
    <col min="273" max="273" width="14.42578125" style="55" customWidth="1"/>
    <col min="274" max="274" width="9.140625" style="55"/>
    <col min="275" max="286" width="12.85546875" style="55" customWidth="1"/>
    <col min="287" max="512" width="9.140625" style="55"/>
    <col min="513" max="513" width="12.5703125" style="55" customWidth="1"/>
    <col min="514" max="514" width="8.5703125" style="55" customWidth="1"/>
    <col min="515" max="515" width="33.42578125" style="55" customWidth="1"/>
    <col min="516" max="516" width="14.42578125" style="55" customWidth="1"/>
    <col min="517" max="517" width="16.85546875" style="55" customWidth="1"/>
    <col min="518" max="527" width="14.42578125" style="55" customWidth="1"/>
    <col min="528" max="528" width="11.5703125" style="55" customWidth="1"/>
    <col min="529" max="529" width="14.42578125" style="55" customWidth="1"/>
    <col min="530" max="530" width="9.140625" style="55"/>
    <col min="531" max="542" width="12.85546875" style="55" customWidth="1"/>
    <col min="543" max="768" width="9.140625" style="55"/>
    <col min="769" max="769" width="12.5703125" style="55" customWidth="1"/>
    <col min="770" max="770" width="8.5703125" style="55" customWidth="1"/>
    <col min="771" max="771" width="33.42578125" style="55" customWidth="1"/>
    <col min="772" max="772" width="14.42578125" style="55" customWidth="1"/>
    <col min="773" max="773" width="16.85546875" style="55" customWidth="1"/>
    <col min="774" max="783" width="14.42578125" style="55" customWidth="1"/>
    <col min="784" max="784" width="11.5703125" style="55" customWidth="1"/>
    <col min="785" max="785" width="14.42578125" style="55" customWidth="1"/>
    <col min="786" max="786" width="9.140625" style="55"/>
    <col min="787" max="798" width="12.85546875" style="55" customWidth="1"/>
    <col min="799" max="1024" width="9.140625" style="55"/>
    <col min="1025" max="1025" width="12.5703125" style="55" customWidth="1"/>
    <col min="1026" max="1026" width="8.5703125" style="55" customWidth="1"/>
    <col min="1027" max="1027" width="33.42578125" style="55" customWidth="1"/>
    <col min="1028" max="1028" width="14.42578125" style="55" customWidth="1"/>
    <col min="1029" max="1029" width="16.85546875" style="55" customWidth="1"/>
    <col min="1030" max="1039" width="14.42578125" style="55" customWidth="1"/>
    <col min="1040" max="1040" width="11.5703125" style="55" customWidth="1"/>
    <col min="1041" max="1041" width="14.42578125" style="55" customWidth="1"/>
    <col min="1042" max="1042" width="9.140625" style="55"/>
    <col min="1043" max="1054" width="12.85546875" style="55" customWidth="1"/>
    <col min="1055" max="1280" width="9.140625" style="55"/>
    <col min="1281" max="1281" width="12.5703125" style="55" customWidth="1"/>
    <col min="1282" max="1282" width="8.5703125" style="55" customWidth="1"/>
    <col min="1283" max="1283" width="33.42578125" style="55" customWidth="1"/>
    <col min="1284" max="1284" width="14.42578125" style="55" customWidth="1"/>
    <col min="1285" max="1285" width="16.85546875" style="55" customWidth="1"/>
    <col min="1286" max="1295" width="14.42578125" style="55" customWidth="1"/>
    <col min="1296" max="1296" width="11.5703125" style="55" customWidth="1"/>
    <col min="1297" max="1297" width="14.42578125" style="55" customWidth="1"/>
    <col min="1298" max="1298" width="9.140625" style="55"/>
    <col min="1299" max="1310" width="12.85546875" style="55" customWidth="1"/>
    <col min="1311" max="1536" width="9.140625" style="55"/>
    <col min="1537" max="1537" width="12.5703125" style="55" customWidth="1"/>
    <col min="1538" max="1538" width="8.5703125" style="55" customWidth="1"/>
    <col min="1539" max="1539" width="33.42578125" style="55" customWidth="1"/>
    <col min="1540" max="1540" width="14.42578125" style="55" customWidth="1"/>
    <col min="1541" max="1541" width="16.85546875" style="55" customWidth="1"/>
    <col min="1542" max="1551" width="14.42578125" style="55" customWidth="1"/>
    <col min="1552" max="1552" width="11.5703125" style="55" customWidth="1"/>
    <col min="1553" max="1553" width="14.42578125" style="55" customWidth="1"/>
    <col min="1554" max="1554" width="9.140625" style="55"/>
    <col min="1555" max="1566" width="12.85546875" style="55" customWidth="1"/>
    <col min="1567" max="1792" width="9.140625" style="55"/>
    <col min="1793" max="1793" width="12.5703125" style="55" customWidth="1"/>
    <col min="1794" max="1794" width="8.5703125" style="55" customWidth="1"/>
    <col min="1795" max="1795" width="33.42578125" style="55" customWidth="1"/>
    <col min="1796" max="1796" width="14.42578125" style="55" customWidth="1"/>
    <col min="1797" max="1797" width="16.85546875" style="55" customWidth="1"/>
    <col min="1798" max="1807" width="14.42578125" style="55" customWidth="1"/>
    <col min="1808" max="1808" width="11.5703125" style="55" customWidth="1"/>
    <col min="1809" max="1809" width="14.42578125" style="55" customWidth="1"/>
    <col min="1810" max="1810" width="9.140625" style="55"/>
    <col min="1811" max="1822" width="12.85546875" style="55" customWidth="1"/>
    <col min="1823" max="2048" width="9.140625" style="55"/>
    <col min="2049" max="2049" width="12.5703125" style="55" customWidth="1"/>
    <col min="2050" max="2050" width="8.5703125" style="55" customWidth="1"/>
    <col min="2051" max="2051" width="33.42578125" style="55" customWidth="1"/>
    <col min="2052" max="2052" width="14.42578125" style="55" customWidth="1"/>
    <col min="2053" max="2053" width="16.85546875" style="55" customWidth="1"/>
    <col min="2054" max="2063" width="14.42578125" style="55" customWidth="1"/>
    <col min="2064" max="2064" width="11.5703125" style="55" customWidth="1"/>
    <col min="2065" max="2065" width="14.42578125" style="55" customWidth="1"/>
    <col min="2066" max="2066" width="9.140625" style="55"/>
    <col min="2067" max="2078" width="12.85546875" style="55" customWidth="1"/>
    <col min="2079" max="2304" width="9.140625" style="55"/>
    <col min="2305" max="2305" width="12.5703125" style="55" customWidth="1"/>
    <col min="2306" max="2306" width="8.5703125" style="55" customWidth="1"/>
    <col min="2307" max="2307" width="33.42578125" style="55" customWidth="1"/>
    <col min="2308" max="2308" width="14.42578125" style="55" customWidth="1"/>
    <col min="2309" max="2309" width="16.85546875" style="55" customWidth="1"/>
    <col min="2310" max="2319" width="14.42578125" style="55" customWidth="1"/>
    <col min="2320" max="2320" width="11.5703125" style="55" customWidth="1"/>
    <col min="2321" max="2321" width="14.42578125" style="55" customWidth="1"/>
    <col min="2322" max="2322" width="9.140625" style="55"/>
    <col min="2323" max="2334" width="12.85546875" style="55" customWidth="1"/>
    <col min="2335" max="2560" width="9.140625" style="55"/>
    <col min="2561" max="2561" width="12.5703125" style="55" customWidth="1"/>
    <col min="2562" max="2562" width="8.5703125" style="55" customWidth="1"/>
    <col min="2563" max="2563" width="33.42578125" style="55" customWidth="1"/>
    <col min="2564" max="2564" width="14.42578125" style="55" customWidth="1"/>
    <col min="2565" max="2565" width="16.85546875" style="55" customWidth="1"/>
    <col min="2566" max="2575" width="14.42578125" style="55" customWidth="1"/>
    <col min="2576" max="2576" width="11.5703125" style="55" customWidth="1"/>
    <col min="2577" max="2577" width="14.42578125" style="55" customWidth="1"/>
    <col min="2578" max="2578" width="9.140625" style="55"/>
    <col min="2579" max="2590" width="12.85546875" style="55" customWidth="1"/>
    <col min="2591" max="2816" width="9.140625" style="55"/>
    <col min="2817" max="2817" width="12.5703125" style="55" customWidth="1"/>
    <col min="2818" max="2818" width="8.5703125" style="55" customWidth="1"/>
    <col min="2819" max="2819" width="33.42578125" style="55" customWidth="1"/>
    <col min="2820" max="2820" width="14.42578125" style="55" customWidth="1"/>
    <col min="2821" max="2821" width="16.85546875" style="55" customWidth="1"/>
    <col min="2822" max="2831" width="14.42578125" style="55" customWidth="1"/>
    <col min="2832" max="2832" width="11.5703125" style="55" customWidth="1"/>
    <col min="2833" max="2833" width="14.42578125" style="55" customWidth="1"/>
    <col min="2834" max="2834" width="9.140625" style="55"/>
    <col min="2835" max="2846" width="12.85546875" style="55" customWidth="1"/>
    <col min="2847" max="3072" width="9.140625" style="55"/>
    <col min="3073" max="3073" width="12.5703125" style="55" customWidth="1"/>
    <col min="3074" max="3074" width="8.5703125" style="55" customWidth="1"/>
    <col min="3075" max="3075" width="33.42578125" style="55" customWidth="1"/>
    <col min="3076" max="3076" width="14.42578125" style="55" customWidth="1"/>
    <col min="3077" max="3077" width="16.85546875" style="55" customWidth="1"/>
    <col min="3078" max="3087" width="14.42578125" style="55" customWidth="1"/>
    <col min="3088" max="3088" width="11.5703125" style="55" customWidth="1"/>
    <col min="3089" max="3089" width="14.42578125" style="55" customWidth="1"/>
    <col min="3090" max="3090" width="9.140625" style="55"/>
    <col min="3091" max="3102" width="12.85546875" style="55" customWidth="1"/>
    <col min="3103" max="3328" width="9.140625" style="55"/>
    <col min="3329" max="3329" width="12.5703125" style="55" customWidth="1"/>
    <col min="3330" max="3330" width="8.5703125" style="55" customWidth="1"/>
    <col min="3331" max="3331" width="33.42578125" style="55" customWidth="1"/>
    <col min="3332" max="3332" width="14.42578125" style="55" customWidth="1"/>
    <col min="3333" max="3333" width="16.85546875" style="55" customWidth="1"/>
    <col min="3334" max="3343" width="14.42578125" style="55" customWidth="1"/>
    <col min="3344" max="3344" width="11.5703125" style="55" customWidth="1"/>
    <col min="3345" max="3345" width="14.42578125" style="55" customWidth="1"/>
    <col min="3346" max="3346" width="9.140625" style="55"/>
    <col min="3347" max="3358" width="12.85546875" style="55" customWidth="1"/>
    <col min="3359" max="3584" width="9.140625" style="55"/>
    <col min="3585" max="3585" width="12.5703125" style="55" customWidth="1"/>
    <col min="3586" max="3586" width="8.5703125" style="55" customWidth="1"/>
    <col min="3587" max="3587" width="33.42578125" style="55" customWidth="1"/>
    <col min="3588" max="3588" width="14.42578125" style="55" customWidth="1"/>
    <col min="3589" max="3589" width="16.85546875" style="55" customWidth="1"/>
    <col min="3590" max="3599" width="14.42578125" style="55" customWidth="1"/>
    <col min="3600" max="3600" width="11.5703125" style="55" customWidth="1"/>
    <col min="3601" max="3601" width="14.42578125" style="55" customWidth="1"/>
    <col min="3602" max="3602" width="9.140625" style="55"/>
    <col min="3603" max="3614" width="12.85546875" style="55" customWidth="1"/>
    <col min="3615" max="3840" width="9.140625" style="55"/>
    <col min="3841" max="3841" width="12.5703125" style="55" customWidth="1"/>
    <col min="3842" max="3842" width="8.5703125" style="55" customWidth="1"/>
    <col min="3843" max="3843" width="33.42578125" style="55" customWidth="1"/>
    <col min="3844" max="3844" width="14.42578125" style="55" customWidth="1"/>
    <col min="3845" max="3845" width="16.85546875" style="55" customWidth="1"/>
    <col min="3846" max="3855" width="14.42578125" style="55" customWidth="1"/>
    <col min="3856" max="3856" width="11.5703125" style="55" customWidth="1"/>
    <col min="3857" max="3857" width="14.42578125" style="55" customWidth="1"/>
    <col min="3858" max="3858" width="9.140625" style="55"/>
    <col min="3859" max="3870" width="12.85546875" style="55" customWidth="1"/>
    <col min="3871" max="4096" width="9.140625" style="55"/>
    <col min="4097" max="4097" width="12.5703125" style="55" customWidth="1"/>
    <col min="4098" max="4098" width="8.5703125" style="55" customWidth="1"/>
    <col min="4099" max="4099" width="33.42578125" style="55" customWidth="1"/>
    <col min="4100" max="4100" width="14.42578125" style="55" customWidth="1"/>
    <col min="4101" max="4101" width="16.85546875" style="55" customWidth="1"/>
    <col min="4102" max="4111" width="14.42578125" style="55" customWidth="1"/>
    <col min="4112" max="4112" width="11.5703125" style="55" customWidth="1"/>
    <col min="4113" max="4113" width="14.42578125" style="55" customWidth="1"/>
    <col min="4114" max="4114" width="9.140625" style="55"/>
    <col min="4115" max="4126" width="12.85546875" style="55" customWidth="1"/>
    <col min="4127" max="4352" width="9.140625" style="55"/>
    <col min="4353" max="4353" width="12.5703125" style="55" customWidth="1"/>
    <col min="4354" max="4354" width="8.5703125" style="55" customWidth="1"/>
    <col min="4355" max="4355" width="33.42578125" style="55" customWidth="1"/>
    <col min="4356" max="4356" width="14.42578125" style="55" customWidth="1"/>
    <col min="4357" max="4357" width="16.85546875" style="55" customWidth="1"/>
    <col min="4358" max="4367" width="14.42578125" style="55" customWidth="1"/>
    <col min="4368" max="4368" width="11.5703125" style="55" customWidth="1"/>
    <col min="4369" max="4369" width="14.42578125" style="55" customWidth="1"/>
    <col min="4370" max="4370" width="9.140625" style="55"/>
    <col min="4371" max="4382" width="12.85546875" style="55" customWidth="1"/>
    <col min="4383" max="4608" width="9.140625" style="55"/>
    <col min="4609" max="4609" width="12.5703125" style="55" customWidth="1"/>
    <col min="4610" max="4610" width="8.5703125" style="55" customWidth="1"/>
    <col min="4611" max="4611" width="33.42578125" style="55" customWidth="1"/>
    <col min="4612" max="4612" width="14.42578125" style="55" customWidth="1"/>
    <col min="4613" max="4613" width="16.85546875" style="55" customWidth="1"/>
    <col min="4614" max="4623" width="14.42578125" style="55" customWidth="1"/>
    <col min="4624" max="4624" width="11.5703125" style="55" customWidth="1"/>
    <col min="4625" max="4625" width="14.42578125" style="55" customWidth="1"/>
    <col min="4626" max="4626" width="9.140625" style="55"/>
    <col min="4627" max="4638" width="12.85546875" style="55" customWidth="1"/>
    <col min="4639" max="4864" width="9.140625" style="55"/>
    <col min="4865" max="4865" width="12.5703125" style="55" customWidth="1"/>
    <col min="4866" max="4866" width="8.5703125" style="55" customWidth="1"/>
    <col min="4867" max="4867" width="33.42578125" style="55" customWidth="1"/>
    <col min="4868" max="4868" width="14.42578125" style="55" customWidth="1"/>
    <col min="4869" max="4869" width="16.85546875" style="55" customWidth="1"/>
    <col min="4870" max="4879" width="14.42578125" style="55" customWidth="1"/>
    <col min="4880" max="4880" width="11.5703125" style="55" customWidth="1"/>
    <col min="4881" max="4881" width="14.42578125" style="55" customWidth="1"/>
    <col min="4882" max="4882" width="9.140625" style="55"/>
    <col min="4883" max="4894" width="12.85546875" style="55" customWidth="1"/>
    <col min="4895" max="5120" width="9.140625" style="55"/>
    <col min="5121" max="5121" width="12.5703125" style="55" customWidth="1"/>
    <col min="5122" max="5122" width="8.5703125" style="55" customWidth="1"/>
    <col min="5123" max="5123" width="33.42578125" style="55" customWidth="1"/>
    <col min="5124" max="5124" width="14.42578125" style="55" customWidth="1"/>
    <col min="5125" max="5125" width="16.85546875" style="55" customWidth="1"/>
    <col min="5126" max="5135" width="14.42578125" style="55" customWidth="1"/>
    <col min="5136" max="5136" width="11.5703125" style="55" customWidth="1"/>
    <col min="5137" max="5137" width="14.42578125" style="55" customWidth="1"/>
    <col min="5138" max="5138" width="9.140625" style="55"/>
    <col min="5139" max="5150" width="12.85546875" style="55" customWidth="1"/>
    <col min="5151" max="5376" width="9.140625" style="55"/>
    <col min="5377" max="5377" width="12.5703125" style="55" customWidth="1"/>
    <col min="5378" max="5378" width="8.5703125" style="55" customWidth="1"/>
    <col min="5379" max="5379" width="33.42578125" style="55" customWidth="1"/>
    <col min="5380" max="5380" width="14.42578125" style="55" customWidth="1"/>
    <col min="5381" max="5381" width="16.85546875" style="55" customWidth="1"/>
    <col min="5382" max="5391" width="14.42578125" style="55" customWidth="1"/>
    <col min="5392" max="5392" width="11.5703125" style="55" customWidth="1"/>
    <col min="5393" max="5393" width="14.42578125" style="55" customWidth="1"/>
    <col min="5394" max="5394" width="9.140625" style="55"/>
    <col min="5395" max="5406" width="12.85546875" style="55" customWidth="1"/>
    <col min="5407" max="5632" width="9.140625" style="55"/>
    <col min="5633" max="5633" width="12.5703125" style="55" customWidth="1"/>
    <col min="5634" max="5634" width="8.5703125" style="55" customWidth="1"/>
    <col min="5635" max="5635" width="33.42578125" style="55" customWidth="1"/>
    <col min="5636" max="5636" width="14.42578125" style="55" customWidth="1"/>
    <col min="5637" max="5637" width="16.85546875" style="55" customWidth="1"/>
    <col min="5638" max="5647" width="14.42578125" style="55" customWidth="1"/>
    <col min="5648" max="5648" width="11.5703125" style="55" customWidth="1"/>
    <col min="5649" max="5649" width="14.42578125" style="55" customWidth="1"/>
    <col min="5650" max="5650" width="9.140625" style="55"/>
    <col min="5651" max="5662" width="12.85546875" style="55" customWidth="1"/>
    <col min="5663" max="5888" width="9.140625" style="55"/>
    <col min="5889" max="5889" width="12.5703125" style="55" customWidth="1"/>
    <col min="5890" max="5890" width="8.5703125" style="55" customWidth="1"/>
    <col min="5891" max="5891" width="33.42578125" style="55" customWidth="1"/>
    <col min="5892" max="5892" width="14.42578125" style="55" customWidth="1"/>
    <col min="5893" max="5893" width="16.85546875" style="55" customWidth="1"/>
    <col min="5894" max="5903" width="14.42578125" style="55" customWidth="1"/>
    <col min="5904" max="5904" width="11.5703125" style="55" customWidth="1"/>
    <col min="5905" max="5905" width="14.42578125" style="55" customWidth="1"/>
    <col min="5906" max="5906" width="9.140625" style="55"/>
    <col min="5907" max="5918" width="12.85546875" style="55" customWidth="1"/>
    <col min="5919" max="6144" width="9.140625" style="55"/>
    <col min="6145" max="6145" width="12.5703125" style="55" customWidth="1"/>
    <col min="6146" max="6146" width="8.5703125" style="55" customWidth="1"/>
    <col min="6147" max="6147" width="33.42578125" style="55" customWidth="1"/>
    <col min="6148" max="6148" width="14.42578125" style="55" customWidth="1"/>
    <col min="6149" max="6149" width="16.85546875" style="55" customWidth="1"/>
    <col min="6150" max="6159" width="14.42578125" style="55" customWidth="1"/>
    <col min="6160" max="6160" width="11.5703125" style="55" customWidth="1"/>
    <col min="6161" max="6161" width="14.42578125" style="55" customWidth="1"/>
    <col min="6162" max="6162" width="9.140625" style="55"/>
    <col min="6163" max="6174" width="12.85546875" style="55" customWidth="1"/>
    <col min="6175" max="6400" width="9.140625" style="55"/>
    <col min="6401" max="6401" width="12.5703125" style="55" customWidth="1"/>
    <col min="6402" max="6402" width="8.5703125" style="55" customWidth="1"/>
    <col min="6403" max="6403" width="33.42578125" style="55" customWidth="1"/>
    <col min="6404" max="6404" width="14.42578125" style="55" customWidth="1"/>
    <col min="6405" max="6405" width="16.85546875" style="55" customWidth="1"/>
    <col min="6406" max="6415" width="14.42578125" style="55" customWidth="1"/>
    <col min="6416" max="6416" width="11.5703125" style="55" customWidth="1"/>
    <col min="6417" max="6417" width="14.42578125" style="55" customWidth="1"/>
    <col min="6418" max="6418" width="9.140625" style="55"/>
    <col min="6419" max="6430" width="12.85546875" style="55" customWidth="1"/>
    <col min="6431" max="6656" width="9.140625" style="55"/>
    <col min="6657" max="6657" width="12.5703125" style="55" customWidth="1"/>
    <col min="6658" max="6658" width="8.5703125" style="55" customWidth="1"/>
    <col min="6659" max="6659" width="33.42578125" style="55" customWidth="1"/>
    <col min="6660" max="6660" width="14.42578125" style="55" customWidth="1"/>
    <col min="6661" max="6661" width="16.85546875" style="55" customWidth="1"/>
    <col min="6662" max="6671" width="14.42578125" style="55" customWidth="1"/>
    <col min="6672" max="6672" width="11.5703125" style="55" customWidth="1"/>
    <col min="6673" max="6673" width="14.42578125" style="55" customWidth="1"/>
    <col min="6674" max="6674" width="9.140625" style="55"/>
    <col min="6675" max="6686" width="12.85546875" style="55" customWidth="1"/>
    <col min="6687" max="6912" width="9.140625" style="55"/>
    <col min="6913" max="6913" width="12.5703125" style="55" customWidth="1"/>
    <col min="6914" max="6914" width="8.5703125" style="55" customWidth="1"/>
    <col min="6915" max="6915" width="33.42578125" style="55" customWidth="1"/>
    <col min="6916" max="6916" width="14.42578125" style="55" customWidth="1"/>
    <col min="6917" max="6917" width="16.85546875" style="55" customWidth="1"/>
    <col min="6918" max="6927" width="14.42578125" style="55" customWidth="1"/>
    <col min="6928" max="6928" width="11.5703125" style="55" customWidth="1"/>
    <col min="6929" max="6929" width="14.42578125" style="55" customWidth="1"/>
    <col min="6930" max="6930" width="9.140625" style="55"/>
    <col min="6931" max="6942" width="12.85546875" style="55" customWidth="1"/>
    <col min="6943" max="7168" width="9.140625" style="55"/>
    <col min="7169" max="7169" width="12.5703125" style="55" customWidth="1"/>
    <col min="7170" max="7170" width="8.5703125" style="55" customWidth="1"/>
    <col min="7171" max="7171" width="33.42578125" style="55" customWidth="1"/>
    <col min="7172" max="7172" width="14.42578125" style="55" customWidth="1"/>
    <col min="7173" max="7173" width="16.85546875" style="55" customWidth="1"/>
    <col min="7174" max="7183" width="14.42578125" style="55" customWidth="1"/>
    <col min="7184" max="7184" width="11.5703125" style="55" customWidth="1"/>
    <col min="7185" max="7185" width="14.42578125" style="55" customWidth="1"/>
    <col min="7186" max="7186" width="9.140625" style="55"/>
    <col min="7187" max="7198" width="12.85546875" style="55" customWidth="1"/>
    <col min="7199" max="7424" width="9.140625" style="55"/>
    <col min="7425" max="7425" width="12.5703125" style="55" customWidth="1"/>
    <col min="7426" max="7426" width="8.5703125" style="55" customWidth="1"/>
    <col min="7427" max="7427" width="33.42578125" style="55" customWidth="1"/>
    <col min="7428" max="7428" width="14.42578125" style="55" customWidth="1"/>
    <col min="7429" max="7429" width="16.85546875" style="55" customWidth="1"/>
    <col min="7430" max="7439" width="14.42578125" style="55" customWidth="1"/>
    <col min="7440" max="7440" width="11.5703125" style="55" customWidth="1"/>
    <col min="7441" max="7441" width="14.42578125" style="55" customWidth="1"/>
    <col min="7442" max="7442" width="9.140625" style="55"/>
    <col min="7443" max="7454" width="12.85546875" style="55" customWidth="1"/>
    <col min="7455" max="7680" width="9.140625" style="55"/>
    <col min="7681" max="7681" width="12.5703125" style="55" customWidth="1"/>
    <col min="7682" max="7682" width="8.5703125" style="55" customWidth="1"/>
    <col min="7683" max="7683" width="33.42578125" style="55" customWidth="1"/>
    <col min="7684" max="7684" width="14.42578125" style="55" customWidth="1"/>
    <col min="7685" max="7685" width="16.85546875" style="55" customWidth="1"/>
    <col min="7686" max="7695" width="14.42578125" style="55" customWidth="1"/>
    <col min="7696" max="7696" width="11.5703125" style="55" customWidth="1"/>
    <col min="7697" max="7697" width="14.42578125" style="55" customWidth="1"/>
    <col min="7698" max="7698" width="9.140625" style="55"/>
    <col min="7699" max="7710" width="12.85546875" style="55" customWidth="1"/>
    <col min="7711" max="7936" width="9.140625" style="55"/>
    <col min="7937" max="7937" width="12.5703125" style="55" customWidth="1"/>
    <col min="7938" max="7938" width="8.5703125" style="55" customWidth="1"/>
    <col min="7939" max="7939" width="33.42578125" style="55" customWidth="1"/>
    <col min="7940" max="7940" width="14.42578125" style="55" customWidth="1"/>
    <col min="7941" max="7941" width="16.85546875" style="55" customWidth="1"/>
    <col min="7942" max="7951" width="14.42578125" style="55" customWidth="1"/>
    <col min="7952" max="7952" width="11.5703125" style="55" customWidth="1"/>
    <col min="7953" max="7953" width="14.42578125" style="55" customWidth="1"/>
    <col min="7954" max="7954" width="9.140625" style="55"/>
    <col min="7955" max="7966" width="12.85546875" style="55" customWidth="1"/>
    <col min="7967" max="8192" width="9.140625" style="55"/>
    <col min="8193" max="8193" width="12.5703125" style="55" customWidth="1"/>
    <col min="8194" max="8194" width="8.5703125" style="55" customWidth="1"/>
    <col min="8195" max="8195" width="33.42578125" style="55" customWidth="1"/>
    <col min="8196" max="8196" width="14.42578125" style="55" customWidth="1"/>
    <col min="8197" max="8197" width="16.85546875" style="55" customWidth="1"/>
    <col min="8198" max="8207" width="14.42578125" style="55" customWidth="1"/>
    <col min="8208" max="8208" width="11.5703125" style="55" customWidth="1"/>
    <col min="8209" max="8209" width="14.42578125" style="55" customWidth="1"/>
    <col min="8210" max="8210" width="9.140625" style="55"/>
    <col min="8211" max="8222" width="12.85546875" style="55" customWidth="1"/>
    <col min="8223" max="8448" width="9.140625" style="55"/>
    <col min="8449" max="8449" width="12.5703125" style="55" customWidth="1"/>
    <col min="8450" max="8450" width="8.5703125" style="55" customWidth="1"/>
    <col min="8451" max="8451" width="33.42578125" style="55" customWidth="1"/>
    <col min="8452" max="8452" width="14.42578125" style="55" customWidth="1"/>
    <col min="8453" max="8453" width="16.85546875" style="55" customWidth="1"/>
    <col min="8454" max="8463" width="14.42578125" style="55" customWidth="1"/>
    <col min="8464" max="8464" width="11.5703125" style="55" customWidth="1"/>
    <col min="8465" max="8465" width="14.42578125" style="55" customWidth="1"/>
    <col min="8466" max="8466" width="9.140625" style="55"/>
    <col min="8467" max="8478" width="12.85546875" style="55" customWidth="1"/>
    <col min="8479" max="8704" width="9.140625" style="55"/>
    <col min="8705" max="8705" width="12.5703125" style="55" customWidth="1"/>
    <col min="8706" max="8706" width="8.5703125" style="55" customWidth="1"/>
    <col min="8707" max="8707" width="33.42578125" style="55" customWidth="1"/>
    <col min="8708" max="8708" width="14.42578125" style="55" customWidth="1"/>
    <col min="8709" max="8709" width="16.85546875" style="55" customWidth="1"/>
    <col min="8710" max="8719" width="14.42578125" style="55" customWidth="1"/>
    <col min="8720" max="8720" width="11.5703125" style="55" customWidth="1"/>
    <col min="8721" max="8721" width="14.42578125" style="55" customWidth="1"/>
    <col min="8722" max="8722" width="9.140625" style="55"/>
    <col min="8723" max="8734" width="12.85546875" style="55" customWidth="1"/>
    <col min="8735" max="8960" width="9.140625" style="55"/>
    <col min="8961" max="8961" width="12.5703125" style="55" customWidth="1"/>
    <col min="8962" max="8962" width="8.5703125" style="55" customWidth="1"/>
    <col min="8963" max="8963" width="33.42578125" style="55" customWidth="1"/>
    <col min="8964" max="8964" width="14.42578125" style="55" customWidth="1"/>
    <col min="8965" max="8965" width="16.85546875" style="55" customWidth="1"/>
    <col min="8966" max="8975" width="14.42578125" style="55" customWidth="1"/>
    <col min="8976" max="8976" width="11.5703125" style="55" customWidth="1"/>
    <col min="8977" max="8977" width="14.42578125" style="55" customWidth="1"/>
    <col min="8978" max="8978" width="9.140625" style="55"/>
    <col min="8979" max="8990" width="12.85546875" style="55" customWidth="1"/>
    <col min="8991" max="9216" width="9.140625" style="55"/>
    <col min="9217" max="9217" width="12.5703125" style="55" customWidth="1"/>
    <col min="9218" max="9218" width="8.5703125" style="55" customWidth="1"/>
    <col min="9219" max="9219" width="33.42578125" style="55" customWidth="1"/>
    <col min="9220" max="9220" width="14.42578125" style="55" customWidth="1"/>
    <col min="9221" max="9221" width="16.85546875" style="55" customWidth="1"/>
    <col min="9222" max="9231" width="14.42578125" style="55" customWidth="1"/>
    <col min="9232" max="9232" width="11.5703125" style="55" customWidth="1"/>
    <col min="9233" max="9233" width="14.42578125" style="55" customWidth="1"/>
    <col min="9234" max="9234" width="9.140625" style="55"/>
    <col min="9235" max="9246" width="12.85546875" style="55" customWidth="1"/>
    <col min="9247" max="9472" width="9.140625" style="55"/>
    <col min="9473" max="9473" width="12.5703125" style="55" customWidth="1"/>
    <col min="9474" max="9474" width="8.5703125" style="55" customWidth="1"/>
    <col min="9475" max="9475" width="33.42578125" style="55" customWidth="1"/>
    <col min="9476" max="9476" width="14.42578125" style="55" customWidth="1"/>
    <col min="9477" max="9477" width="16.85546875" style="55" customWidth="1"/>
    <col min="9478" max="9487" width="14.42578125" style="55" customWidth="1"/>
    <col min="9488" max="9488" width="11.5703125" style="55" customWidth="1"/>
    <col min="9489" max="9489" width="14.42578125" style="55" customWidth="1"/>
    <col min="9490" max="9490" width="9.140625" style="55"/>
    <col min="9491" max="9502" width="12.85546875" style="55" customWidth="1"/>
    <col min="9503" max="9728" width="9.140625" style="55"/>
    <col min="9729" max="9729" width="12.5703125" style="55" customWidth="1"/>
    <col min="9730" max="9730" width="8.5703125" style="55" customWidth="1"/>
    <col min="9731" max="9731" width="33.42578125" style="55" customWidth="1"/>
    <col min="9732" max="9732" width="14.42578125" style="55" customWidth="1"/>
    <col min="9733" max="9733" width="16.85546875" style="55" customWidth="1"/>
    <col min="9734" max="9743" width="14.42578125" style="55" customWidth="1"/>
    <col min="9744" max="9744" width="11.5703125" style="55" customWidth="1"/>
    <col min="9745" max="9745" width="14.42578125" style="55" customWidth="1"/>
    <col min="9746" max="9746" width="9.140625" style="55"/>
    <col min="9747" max="9758" width="12.85546875" style="55" customWidth="1"/>
    <col min="9759" max="9984" width="9.140625" style="55"/>
    <col min="9985" max="9985" width="12.5703125" style="55" customWidth="1"/>
    <col min="9986" max="9986" width="8.5703125" style="55" customWidth="1"/>
    <col min="9987" max="9987" width="33.42578125" style="55" customWidth="1"/>
    <col min="9988" max="9988" width="14.42578125" style="55" customWidth="1"/>
    <col min="9989" max="9989" width="16.85546875" style="55" customWidth="1"/>
    <col min="9990" max="9999" width="14.42578125" style="55" customWidth="1"/>
    <col min="10000" max="10000" width="11.5703125" style="55" customWidth="1"/>
    <col min="10001" max="10001" width="14.42578125" style="55" customWidth="1"/>
    <col min="10002" max="10002" width="9.140625" style="55"/>
    <col min="10003" max="10014" width="12.85546875" style="55" customWidth="1"/>
    <col min="10015" max="10240" width="9.140625" style="55"/>
    <col min="10241" max="10241" width="12.5703125" style="55" customWidth="1"/>
    <col min="10242" max="10242" width="8.5703125" style="55" customWidth="1"/>
    <col min="10243" max="10243" width="33.42578125" style="55" customWidth="1"/>
    <col min="10244" max="10244" width="14.42578125" style="55" customWidth="1"/>
    <col min="10245" max="10245" width="16.85546875" style="55" customWidth="1"/>
    <col min="10246" max="10255" width="14.42578125" style="55" customWidth="1"/>
    <col min="10256" max="10256" width="11.5703125" style="55" customWidth="1"/>
    <col min="10257" max="10257" width="14.42578125" style="55" customWidth="1"/>
    <col min="10258" max="10258" width="9.140625" style="55"/>
    <col min="10259" max="10270" width="12.85546875" style="55" customWidth="1"/>
    <col min="10271" max="10496" width="9.140625" style="55"/>
    <col min="10497" max="10497" width="12.5703125" style="55" customWidth="1"/>
    <col min="10498" max="10498" width="8.5703125" style="55" customWidth="1"/>
    <col min="10499" max="10499" width="33.42578125" style="55" customWidth="1"/>
    <col min="10500" max="10500" width="14.42578125" style="55" customWidth="1"/>
    <col min="10501" max="10501" width="16.85546875" style="55" customWidth="1"/>
    <col min="10502" max="10511" width="14.42578125" style="55" customWidth="1"/>
    <col min="10512" max="10512" width="11.5703125" style="55" customWidth="1"/>
    <col min="10513" max="10513" width="14.42578125" style="55" customWidth="1"/>
    <col min="10514" max="10514" width="9.140625" style="55"/>
    <col min="10515" max="10526" width="12.85546875" style="55" customWidth="1"/>
    <col min="10527" max="10752" width="9.140625" style="55"/>
    <col min="10753" max="10753" width="12.5703125" style="55" customWidth="1"/>
    <col min="10754" max="10754" width="8.5703125" style="55" customWidth="1"/>
    <col min="10755" max="10755" width="33.42578125" style="55" customWidth="1"/>
    <col min="10756" max="10756" width="14.42578125" style="55" customWidth="1"/>
    <col min="10757" max="10757" width="16.85546875" style="55" customWidth="1"/>
    <col min="10758" max="10767" width="14.42578125" style="55" customWidth="1"/>
    <col min="10768" max="10768" width="11.5703125" style="55" customWidth="1"/>
    <col min="10769" max="10769" width="14.42578125" style="55" customWidth="1"/>
    <col min="10770" max="10770" width="9.140625" style="55"/>
    <col min="10771" max="10782" width="12.85546875" style="55" customWidth="1"/>
    <col min="10783" max="11008" width="9.140625" style="55"/>
    <col min="11009" max="11009" width="12.5703125" style="55" customWidth="1"/>
    <col min="11010" max="11010" width="8.5703125" style="55" customWidth="1"/>
    <col min="11011" max="11011" width="33.42578125" style="55" customWidth="1"/>
    <col min="11012" max="11012" width="14.42578125" style="55" customWidth="1"/>
    <col min="11013" max="11013" width="16.85546875" style="55" customWidth="1"/>
    <col min="11014" max="11023" width="14.42578125" style="55" customWidth="1"/>
    <col min="11024" max="11024" width="11.5703125" style="55" customWidth="1"/>
    <col min="11025" max="11025" width="14.42578125" style="55" customWidth="1"/>
    <col min="11026" max="11026" width="9.140625" style="55"/>
    <col min="11027" max="11038" width="12.85546875" style="55" customWidth="1"/>
    <col min="11039" max="11264" width="9.140625" style="55"/>
    <col min="11265" max="11265" width="12.5703125" style="55" customWidth="1"/>
    <col min="11266" max="11266" width="8.5703125" style="55" customWidth="1"/>
    <col min="11267" max="11267" width="33.42578125" style="55" customWidth="1"/>
    <col min="11268" max="11268" width="14.42578125" style="55" customWidth="1"/>
    <col min="11269" max="11269" width="16.85546875" style="55" customWidth="1"/>
    <col min="11270" max="11279" width="14.42578125" style="55" customWidth="1"/>
    <col min="11280" max="11280" width="11.5703125" style="55" customWidth="1"/>
    <col min="11281" max="11281" width="14.42578125" style="55" customWidth="1"/>
    <col min="11282" max="11282" width="9.140625" style="55"/>
    <col min="11283" max="11294" width="12.85546875" style="55" customWidth="1"/>
    <col min="11295" max="11520" width="9.140625" style="55"/>
    <col min="11521" max="11521" width="12.5703125" style="55" customWidth="1"/>
    <col min="11522" max="11522" width="8.5703125" style="55" customWidth="1"/>
    <col min="11523" max="11523" width="33.42578125" style="55" customWidth="1"/>
    <col min="11524" max="11524" width="14.42578125" style="55" customWidth="1"/>
    <col min="11525" max="11525" width="16.85546875" style="55" customWidth="1"/>
    <col min="11526" max="11535" width="14.42578125" style="55" customWidth="1"/>
    <col min="11536" max="11536" width="11.5703125" style="55" customWidth="1"/>
    <col min="11537" max="11537" width="14.42578125" style="55" customWidth="1"/>
    <col min="11538" max="11538" width="9.140625" style="55"/>
    <col min="11539" max="11550" width="12.85546875" style="55" customWidth="1"/>
    <col min="11551" max="11776" width="9.140625" style="55"/>
    <col min="11777" max="11777" width="12.5703125" style="55" customWidth="1"/>
    <col min="11778" max="11778" width="8.5703125" style="55" customWidth="1"/>
    <col min="11779" max="11779" width="33.42578125" style="55" customWidth="1"/>
    <col min="11780" max="11780" width="14.42578125" style="55" customWidth="1"/>
    <col min="11781" max="11781" width="16.85546875" style="55" customWidth="1"/>
    <col min="11782" max="11791" width="14.42578125" style="55" customWidth="1"/>
    <col min="11792" max="11792" width="11.5703125" style="55" customWidth="1"/>
    <col min="11793" max="11793" width="14.42578125" style="55" customWidth="1"/>
    <col min="11794" max="11794" width="9.140625" style="55"/>
    <col min="11795" max="11806" width="12.85546875" style="55" customWidth="1"/>
    <col min="11807" max="12032" width="9.140625" style="55"/>
    <col min="12033" max="12033" width="12.5703125" style="55" customWidth="1"/>
    <col min="12034" max="12034" width="8.5703125" style="55" customWidth="1"/>
    <col min="12035" max="12035" width="33.42578125" style="55" customWidth="1"/>
    <col min="12036" max="12036" width="14.42578125" style="55" customWidth="1"/>
    <col min="12037" max="12037" width="16.85546875" style="55" customWidth="1"/>
    <col min="12038" max="12047" width="14.42578125" style="55" customWidth="1"/>
    <col min="12048" max="12048" width="11.5703125" style="55" customWidth="1"/>
    <col min="12049" max="12049" width="14.42578125" style="55" customWidth="1"/>
    <col min="12050" max="12050" width="9.140625" style="55"/>
    <col min="12051" max="12062" width="12.85546875" style="55" customWidth="1"/>
    <col min="12063" max="12288" width="9.140625" style="55"/>
    <col min="12289" max="12289" width="12.5703125" style="55" customWidth="1"/>
    <col min="12290" max="12290" width="8.5703125" style="55" customWidth="1"/>
    <col min="12291" max="12291" width="33.42578125" style="55" customWidth="1"/>
    <col min="12292" max="12292" width="14.42578125" style="55" customWidth="1"/>
    <col min="12293" max="12293" width="16.85546875" style="55" customWidth="1"/>
    <col min="12294" max="12303" width="14.42578125" style="55" customWidth="1"/>
    <col min="12304" max="12304" width="11.5703125" style="55" customWidth="1"/>
    <col min="12305" max="12305" width="14.42578125" style="55" customWidth="1"/>
    <col min="12306" max="12306" width="9.140625" style="55"/>
    <col min="12307" max="12318" width="12.85546875" style="55" customWidth="1"/>
    <col min="12319" max="12544" width="9.140625" style="55"/>
    <col min="12545" max="12545" width="12.5703125" style="55" customWidth="1"/>
    <col min="12546" max="12546" width="8.5703125" style="55" customWidth="1"/>
    <col min="12547" max="12547" width="33.42578125" style="55" customWidth="1"/>
    <col min="12548" max="12548" width="14.42578125" style="55" customWidth="1"/>
    <col min="12549" max="12549" width="16.85546875" style="55" customWidth="1"/>
    <col min="12550" max="12559" width="14.42578125" style="55" customWidth="1"/>
    <col min="12560" max="12560" width="11.5703125" style="55" customWidth="1"/>
    <col min="12561" max="12561" width="14.42578125" style="55" customWidth="1"/>
    <col min="12562" max="12562" width="9.140625" style="55"/>
    <col min="12563" max="12574" width="12.85546875" style="55" customWidth="1"/>
    <col min="12575" max="12800" width="9.140625" style="55"/>
    <col min="12801" max="12801" width="12.5703125" style="55" customWidth="1"/>
    <col min="12802" max="12802" width="8.5703125" style="55" customWidth="1"/>
    <col min="12803" max="12803" width="33.42578125" style="55" customWidth="1"/>
    <col min="12804" max="12804" width="14.42578125" style="55" customWidth="1"/>
    <col min="12805" max="12805" width="16.85546875" style="55" customWidth="1"/>
    <col min="12806" max="12815" width="14.42578125" style="55" customWidth="1"/>
    <col min="12816" max="12816" width="11.5703125" style="55" customWidth="1"/>
    <col min="12817" max="12817" width="14.42578125" style="55" customWidth="1"/>
    <col min="12818" max="12818" width="9.140625" style="55"/>
    <col min="12819" max="12830" width="12.85546875" style="55" customWidth="1"/>
    <col min="12831" max="13056" width="9.140625" style="55"/>
    <col min="13057" max="13057" width="12.5703125" style="55" customWidth="1"/>
    <col min="13058" max="13058" width="8.5703125" style="55" customWidth="1"/>
    <col min="13059" max="13059" width="33.42578125" style="55" customWidth="1"/>
    <col min="13060" max="13060" width="14.42578125" style="55" customWidth="1"/>
    <col min="13061" max="13061" width="16.85546875" style="55" customWidth="1"/>
    <col min="13062" max="13071" width="14.42578125" style="55" customWidth="1"/>
    <col min="13072" max="13072" width="11.5703125" style="55" customWidth="1"/>
    <col min="13073" max="13073" width="14.42578125" style="55" customWidth="1"/>
    <col min="13074" max="13074" width="9.140625" style="55"/>
    <col min="13075" max="13086" width="12.85546875" style="55" customWidth="1"/>
    <col min="13087" max="13312" width="9.140625" style="55"/>
    <col min="13313" max="13313" width="12.5703125" style="55" customWidth="1"/>
    <col min="13314" max="13314" width="8.5703125" style="55" customWidth="1"/>
    <col min="13315" max="13315" width="33.42578125" style="55" customWidth="1"/>
    <col min="13316" max="13316" width="14.42578125" style="55" customWidth="1"/>
    <col min="13317" max="13317" width="16.85546875" style="55" customWidth="1"/>
    <col min="13318" max="13327" width="14.42578125" style="55" customWidth="1"/>
    <col min="13328" max="13328" width="11.5703125" style="55" customWidth="1"/>
    <col min="13329" max="13329" width="14.42578125" style="55" customWidth="1"/>
    <col min="13330" max="13330" width="9.140625" style="55"/>
    <col min="13331" max="13342" width="12.85546875" style="55" customWidth="1"/>
    <col min="13343" max="13568" width="9.140625" style="55"/>
    <col min="13569" max="13569" width="12.5703125" style="55" customWidth="1"/>
    <col min="13570" max="13570" width="8.5703125" style="55" customWidth="1"/>
    <col min="13571" max="13571" width="33.42578125" style="55" customWidth="1"/>
    <col min="13572" max="13572" width="14.42578125" style="55" customWidth="1"/>
    <col min="13573" max="13573" width="16.85546875" style="55" customWidth="1"/>
    <col min="13574" max="13583" width="14.42578125" style="55" customWidth="1"/>
    <col min="13584" max="13584" width="11.5703125" style="55" customWidth="1"/>
    <col min="13585" max="13585" width="14.42578125" style="55" customWidth="1"/>
    <col min="13586" max="13586" width="9.140625" style="55"/>
    <col min="13587" max="13598" width="12.85546875" style="55" customWidth="1"/>
    <col min="13599" max="13824" width="9.140625" style="55"/>
    <col min="13825" max="13825" width="12.5703125" style="55" customWidth="1"/>
    <col min="13826" max="13826" width="8.5703125" style="55" customWidth="1"/>
    <col min="13827" max="13827" width="33.42578125" style="55" customWidth="1"/>
    <col min="13828" max="13828" width="14.42578125" style="55" customWidth="1"/>
    <col min="13829" max="13829" width="16.85546875" style="55" customWidth="1"/>
    <col min="13830" max="13839" width="14.42578125" style="55" customWidth="1"/>
    <col min="13840" max="13840" width="11.5703125" style="55" customWidth="1"/>
    <col min="13841" max="13841" width="14.42578125" style="55" customWidth="1"/>
    <col min="13842" max="13842" width="9.140625" style="55"/>
    <col min="13843" max="13854" width="12.85546875" style="55" customWidth="1"/>
    <col min="13855" max="14080" width="9.140625" style="55"/>
    <col min="14081" max="14081" width="12.5703125" style="55" customWidth="1"/>
    <col min="14082" max="14082" width="8.5703125" style="55" customWidth="1"/>
    <col min="14083" max="14083" width="33.42578125" style="55" customWidth="1"/>
    <col min="14084" max="14084" width="14.42578125" style="55" customWidth="1"/>
    <col min="14085" max="14085" width="16.85546875" style="55" customWidth="1"/>
    <col min="14086" max="14095" width="14.42578125" style="55" customWidth="1"/>
    <col min="14096" max="14096" width="11.5703125" style="55" customWidth="1"/>
    <col min="14097" max="14097" width="14.42578125" style="55" customWidth="1"/>
    <col min="14098" max="14098" width="9.140625" style="55"/>
    <col min="14099" max="14110" width="12.85546875" style="55" customWidth="1"/>
    <col min="14111" max="14336" width="9.140625" style="55"/>
    <col min="14337" max="14337" width="12.5703125" style="55" customWidth="1"/>
    <col min="14338" max="14338" width="8.5703125" style="55" customWidth="1"/>
    <col min="14339" max="14339" width="33.42578125" style="55" customWidth="1"/>
    <col min="14340" max="14340" width="14.42578125" style="55" customWidth="1"/>
    <col min="14341" max="14341" width="16.85546875" style="55" customWidth="1"/>
    <col min="14342" max="14351" width="14.42578125" style="55" customWidth="1"/>
    <col min="14352" max="14352" width="11.5703125" style="55" customWidth="1"/>
    <col min="14353" max="14353" width="14.42578125" style="55" customWidth="1"/>
    <col min="14354" max="14354" width="9.140625" style="55"/>
    <col min="14355" max="14366" width="12.85546875" style="55" customWidth="1"/>
    <col min="14367" max="14592" width="9.140625" style="55"/>
    <col min="14593" max="14593" width="12.5703125" style="55" customWidth="1"/>
    <col min="14594" max="14594" width="8.5703125" style="55" customWidth="1"/>
    <col min="14595" max="14595" width="33.42578125" style="55" customWidth="1"/>
    <col min="14596" max="14596" width="14.42578125" style="55" customWidth="1"/>
    <col min="14597" max="14597" width="16.85546875" style="55" customWidth="1"/>
    <col min="14598" max="14607" width="14.42578125" style="55" customWidth="1"/>
    <col min="14608" max="14608" width="11.5703125" style="55" customWidth="1"/>
    <col min="14609" max="14609" width="14.42578125" style="55" customWidth="1"/>
    <col min="14610" max="14610" width="9.140625" style="55"/>
    <col min="14611" max="14622" width="12.85546875" style="55" customWidth="1"/>
    <col min="14623" max="14848" width="9.140625" style="55"/>
    <col min="14849" max="14849" width="12.5703125" style="55" customWidth="1"/>
    <col min="14850" max="14850" width="8.5703125" style="55" customWidth="1"/>
    <col min="14851" max="14851" width="33.42578125" style="55" customWidth="1"/>
    <col min="14852" max="14852" width="14.42578125" style="55" customWidth="1"/>
    <col min="14853" max="14853" width="16.85546875" style="55" customWidth="1"/>
    <col min="14854" max="14863" width="14.42578125" style="55" customWidth="1"/>
    <col min="14864" max="14864" width="11.5703125" style="55" customWidth="1"/>
    <col min="14865" max="14865" width="14.42578125" style="55" customWidth="1"/>
    <col min="14866" max="14866" width="9.140625" style="55"/>
    <col min="14867" max="14878" width="12.85546875" style="55" customWidth="1"/>
    <col min="14879" max="15104" width="9.140625" style="55"/>
    <col min="15105" max="15105" width="12.5703125" style="55" customWidth="1"/>
    <col min="15106" max="15106" width="8.5703125" style="55" customWidth="1"/>
    <col min="15107" max="15107" width="33.42578125" style="55" customWidth="1"/>
    <col min="15108" max="15108" width="14.42578125" style="55" customWidth="1"/>
    <col min="15109" max="15109" width="16.85546875" style="55" customWidth="1"/>
    <col min="15110" max="15119" width="14.42578125" style="55" customWidth="1"/>
    <col min="15120" max="15120" width="11.5703125" style="55" customWidth="1"/>
    <col min="15121" max="15121" width="14.42578125" style="55" customWidth="1"/>
    <col min="15122" max="15122" width="9.140625" style="55"/>
    <col min="15123" max="15134" width="12.85546875" style="55" customWidth="1"/>
    <col min="15135" max="15360" width="9.140625" style="55"/>
    <col min="15361" max="15361" width="12.5703125" style="55" customWidth="1"/>
    <col min="15362" max="15362" width="8.5703125" style="55" customWidth="1"/>
    <col min="15363" max="15363" width="33.42578125" style="55" customWidth="1"/>
    <col min="15364" max="15364" width="14.42578125" style="55" customWidth="1"/>
    <col min="15365" max="15365" width="16.85546875" style="55" customWidth="1"/>
    <col min="15366" max="15375" width="14.42578125" style="55" customWidth="1"/>
    <col min="15376" max="15376" width="11.5703125" style="55" customWidth="1"/>
    <col min="15377" max="15377" width="14.42578125" style="55" customWidth="1"/>
    <col min="15378" max="15378" width="9.140625" style="55"/>
    <col min="15379" max="15390" width="12.85546875" style="55" customWidth="1"/>
    <col min="15391" max="15616" width="9.140625" style="55"/>
    <col min="15617" max="15617" width="12.5703125" style="55" customWidth="1"/>
    <col min="15618" max="15618" width="8.5703125" style="55" customWidth="1"/>
    <col min="15619" max="15619" width="33.42578125" style="55" customWidth="1"/>
    <col min="15620" max="15620" width="14.42578125" style="55" customWidth="1"/>
    <col min="15621" max="15621" width="16.85546875" style="55" customWidth="1"/>
    <col min="15622" max="15631" width="14.42578125" style="55" customWidth="1"/>
    <col min="15632" max="15632" width="11.5703125" style="55" customWidth="1"/>
    <col min="15633" max="15633" width="14.42578125" style="55" customWidth="1"/>
    <col min="15634" max="15634" width="9.140625" style="55"/>
    <col min="15635" max="15646" width="12.85546875" style="55" customWidth="1"/>
    <col min="15647" max="15872" width="9.140625" style="55"/>
    <col min="15873" max="15873" width="12.5703125" style="55" customWidth="1"/>
    <col min="15874" max="15874" width="8.5703125" style="55" customWidth="1"/>
    <col min="15875" max="15875" width="33.42578125" style="55" customWidth="1"/>
    <col min="15876" max="15876" width="14.42578125" style="55" customWidth="1"/>
    <col min="15877" max="15877" width="16.85546875" style="55" customWidth="1"/>
    <col min="15878" max="15887" width="14.42578125" style="55" customWidth="1"/>
    <col min="15888" max="15888" width="11.5703125" style="55" customWidth="1"/>
    <col min="15889" max="15889" width="14.42578125" style="55" customWidth="1"/>
    <col min="15890" max="15890" width="9.140625" style="55"/>
    <col min="15891" max="15902" width="12.85546875" style="55" customWidth="1"/>
    <col min="15903" max="16128" width="9.140625" style="55"/>
    <col min="16129" max="16129" width="12.5703125" style="55" customWidth="1"/>
    <col min="16130" max="16130" width="8.5703125" style="55" customWidth="1"/>
    <col min="16131" max="16131" width="33.42578125" style="55" customWidth="1"/>
    <col min="16132" max="16132" width="14.42578125" style="55" customWidth="1"/>
    <col min="16133" max="16133" width="16.85546875" style="55" customWidth="1"/>
    <col min="16134" max="16143" width="14.42578125" style="55" customWidth="1"/>
    <col min="16144" max="16144" width="11.5703125" style="55" customWidth="1"/>
    <col min="16145" max="16145" width="14.42578125" style="55" customWidth="1"/>
    <col min="16146" max="16146" width="9.140625" style="55"/>
    <col min="16147" max="16158" width="12.85546875" style="55" customWidth="1"/>
    <col min="16159" max="16384" width="9.140625" style="55"/>
  </cols>
  <sheetData>
    <row r="1" spans="2:17" s="136" customFormat="1" ht="15" customHeight="1" x14ac:dyDescent="0.25">
      <c r="B1" s="419" t="s">
        <v>301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Q1" s="136">
        <v>2020</v>
      </c>
    </row>
    <row r="2" spans="2:17" s="136" customFormat="1" ht="15.75" thickBot="1" x14ac:dyDescent="0.3">
      <c r="E2" s="137"/>
      <c r="J2" s="138"/>
      <c r="N2" s="138" t="s">
        <v>240</v>
      </c>
      <c r="O2" s="138"/>
    </row>
    <row r="3" spans="2:17" s="136" customFormat="1" ht="15" customHeight="1" x14ac:dyDescent="0.25">
      <c r="B3" s="454" t="s">
        <v>241</v>
      </c>
      <c r="C3" s="456" t="s">
        <v>57</v>
      </c>
      <c r="D3" s="454" t="s">
        <v>242</v>
      </c>
      <c r="E3" s="428"/>
      <c r="F3" s="428"/>
      <c r="G3" s="428" t="s">
        <v>243</v>
      </c>
      <c r="H3" s="428"/>
      <c r="I3" s="456"/>
      <c r="J3" s="454" t="s">
        <v>242</v>
      </c>
      <c r="K3" s="428"/>
      <c r="L3" s="428"/>
      <c r="M3" s="428" t="s">
        <v>243</v>
      </c>
      <c r="N3" s="428"/>
      <c r="O3" s="456"/>
    </row>
    <row r="4" spans="2:17" s="136" customFormat="1" x14ac:dyDescent="0.25">
      <c r="B4" s="443"/>
      <c r="C4" s="448"/>
      <c r="D4" s="43">
        <f>рг-2</f>
        <v>2018</v>
      </c>
      <c r="E4" s="43">
        <f>рг-3</f>
        <v>2017</v>
      </c>
      <c r="F4" s="43">
        <f>рг-4</f>
        <v>2016</v>
      </c>
      <c r="G4" s="43">
        <f>рг-2</f>
        <v>2018</v>
      </c>
      <c r="H4" s="43">
        <f>рг-3</f>
        <v>2017</v>
      </c>
      <c r="I4" s="43">
        <f>рг-4</f>
        <v>2016</v>
      </c>
      <c r="J4" s="43">
        <f>рг-2</f>
        <v>2018</v>
      </c>
      <c r="K4" s="43">
        <f>рг-3</f>
        <v>2017</v>
      </c>
      <c r="L4" s="43">
        <f>рг-4</f>
        <v>2016</v>
      </c>
      <c r="M4" s="43">
        <f>рг-2</f>
        <v>2018</v>
      </c>
      <c r="N4" s="43">
        <f>рг-3</f>
        <v>2017</v>
      </c>
      <c r="O4" s="43">
        <f>рг-4</f>
        <v>2016</v>
      </c>
    </row>
    <row r="5" spans="2:17" s="136" customFormat="1" ht="15" customHeight="1" x14ac:dyDescent="0.25">
      <c r="B5" s="461" t="s">
        <v>244</v>
      </c>
      <c r="C5" s="462"/>
      <c r="D5" s="463" t="s">
        <v>234</v>
      </c>
      <c r="E5" s="455"/>
      <c r="F5" s="455"/>
      <c r="G5" s="455"/>
      <c r="H5" s="455"/>
      <c r="I5" s="464"/>
      <c r="J5" s="465" t="s">
        <v>237</v>
      </c>
      <c r="K5" s="466"/>
      <c r="L5" s="466"/>
      <c r="M5" s="466"/>
      <c r="N5" s="466"/>
      <c r="O5" s="467"/>
    </row>
    <row r="6" spans="2:17" s="136" customFormat="1" ht="45" customHeight="1" x14ac:dyDescent="0.25">
      <c r="B6" s="139" t="s">
        <v>6</v>
      </c>
      <c r="C6" s="42" t="s">
        <v>245</v>
      </c>
      <c r="D6" s="43">
        <v>108.60000000000001</v>
      </c>
      <c r="E6" s="40">
        <v>549.91000000000008</v>
      </c>
      <c r="F6" s="40">
        <v>410.23</v>
      </c>
      <c r="G6" s="40">
        <v>294.37</v>
      </c>
      <c r="H6" s="40">
        <v>2465.52</v>
      </c>
      <c r="I6" s="41">
        <v>1904.84</v>
      </c>
      <c r="J6" s="43">
        <v>108.60000000000001</v>
      </c>
      <c r="K6" s="40">
        <v>549.91000000000008</v>
      </c>
      <c r="L6" s="40">
        <v>410.23</v>
      </c>
      <c r="M6" s="40">
        <v>294.37</v>
      </c>
      <c r="N6" s="40">
        <v>2465.52</v>
      </c>
      <c r="O6" s="41">
        <v>1904.84</v>
      </c>
    </row>
    <row r="7" spans="2:17" s="136" customFormat="1" x14ac:dyDescent="0.25">
      <c r="B7" s="139" t="s">
        <v>71</v>
      </c>
      <c r="C7" s="42" t="s">
        <v>72</v>
      </c>
      <c r="D7" s="139">
        <v>4.62</v>
      </c>
      <c r="E7" s="139">
        <v>58.84</v>
      </c>
      <c r="F7" s="139">
        <v>44.72</v>
      </c>
      <c r="G7" s="139">
        <v>12.53</v>
      </c>
      <c r="H7" s="139">
        <v>263.82</v>
      </c>
      <c r="I7" s="139">
        <v>207.64</v>
      </c>
      <c r="J7" s="139">
        <v>4.62</v>
      </c>
      <c r="K7" s="139">
        <v>58.84</v>
      </c>
      <c r="L7" s="139">
        <v>44.72</v>
      </c>
      <c r="M7" s="139">
        <v>12.53</v>
      </c>
      <c r="N7" s="139">
        <v>263.82</v>
      </c>
      <c r="O7" s="139">
        <v>207.64</v>
      </c>
    </row>
    <row r="8" spans="2:17" s="136" customFormat="1" x14ac:dyDescent="0.25">
      <c r="B8" s="139" t="s">
        <v>73</v>
      </c>
      <c r="C8" s="42" t="s">
        <v>246</v>
      </c>
      <c r="D8" s="139">
        <v>0</v>
      </c>
      <c r="E8" s="45">
        <v>0</v>
      </c>
      <c r="F8" s="45">
        <v>0</v>
      </c>
      <c r="G8" s="45">
        <v>0</v>
      </c>
      <c r="H8" s="45">
        <v>0</v>
      </c>
      <c r="I8" s="42">
        <v>0</v>
      </c>
      <c r="J8" s="139">
        <v>0</v>
      </c>
      <c r="K8" s="45">
        <v>0</v>
      </c>
      <c r="L8" s="45">
        <v>0</v>
      </c>
      <c r="M8" s="45">
        <v>0</v>
      </c>
      <c r="N8" s="45">
        <v>0</v>
      </c>
      <c r="O8" s="42">
        <v>0</v>
      </c>
    </row>
    <row r="9" spans="2:17" s="136" customFormat="1" x14ac:dyDescent="0.25">
      <c r="B9" s="139" t="s">
        <v>76</v>
      </c>
      <c r="C9" s="42" t="s">
        <v>77</v>
      </c>
      <c r="D9" s="139">
        <v>73.84</v>
      </c>
      <c r="E9" s="45">
        <v>346.76</v>
      </c>
      <c r="F9" s="45">
        <v>257.64999999999998</v>
      </c>
      <c r="G9" s="45">
        <v>200.16</v>
      </c>
      <c r="H9" s="45">
        <v>1554.71</v>
      </c>
      <c r="I9" s="42">
        <v>1196.3499999999999</v>
      </c>
      <c r="J9" s="139">
        <v>73.84</v>
      </c>
      <c r="K9" s="45">
        <v>346.76</v>
      </c>
      <c r="L9" s="45">
        <v>257.64999999999998</v>
      </c>
      <c r="M9" s="45">
        <v>200.16</v>
      </c>
      <c r="N9" s="45">
        <v>1554.71</v>
      </c>
      <c r="O9" s="42">
        <v>1196.3499999999999</v>
      </c>
    </row>
    <row r="10" spans="2:17" s="136" customFormat="1" x14ac:dyDescent="0.25">
      <c r="B10" s="139" t="s">
        <v>78</v>
      </c>
      <c r="C10" s="42" t="s">
        <v>247</v>
      </c>
      <c r="D10" s="43">
        <v>22.45</v>
      </c>
      <c r="E10" s="45">
        <v>105.42</v>
      </c>
      <c r="F10" s="45">
        <v>78.319999999999993</v>
      </c>
      <c r="G10" s="40">
        <v>60.85</v>
      </c>
      <c r="H10" s="45">
        <v>472.63</v>
      </c>
      <c r="I10" s="42">
        <v>363.69</v>
      </c>
      <c r="J10" s="43">
        <v>22.45</v>
      </c>
      <c r="K10" s="45">
        <v>105.42</v>
      </c>
      <c r="L10" s="45">
        <v>78.319999999999993</v>
      </c>
      <c r="M10" s="40">
        <v>60.85</v>
      </c>
      <c r="N10" s="45">
        <v>472.63</v>
      </c>
      <c r="O10" s="42">
        <v>363.69</v>
      </c>
    </row>
    <row r="11" spans="2:17" s="136" customFormat="1" ht="30" x14ac:dyDescent="0.25">
      <c r="B11" s="139" t="s">
        <v>81</v>
      </c>
      <c r="C11" s="42" t="s">
        <v>248</v>
      </c>
      <c r="D11" s="43">
        <v>7.6899999999999995</v>
      </c>
      <c r="E11" s="40">
        <v>38.89</v>
      </c>
      <c r="F11" s="40">
        <v>29.540000000000003</v>
      </c>
      <c r="G11" s="40">
        <v>20.830000000000002</v>
      </c>
      <c r="H11" s="40">
        <v>174.36</v>
      </c>
      <c r="I11" s="41">
        <v>137.16</v>
      </c>
      <c r="J11" s="43">
        <v>7.6899999999999995</v>
      </c>
      <c r="K11" s="40">
        <v>38.89</v>
      </c>
      <c r="L11" s="40">
        <v>29.540000000000003</v>
      </c>
      <c r="M11" s="40">
        <v>20.830000000000002</v>
      </c>
      <c r="N11" s="40">
        <v>174.36</v>
      </c>
      <c r="O11" s="41">
        <v>137.16</v>
      </c>
    </row>
    <row r="12" spans="2:17" s="136" customFormat="1" ht="30" x14ac:dyDescent="0.25">
      <c r="B12" s="139" t="s">
        <v>84</v>
      </c>
      <c r="C12" s="42" t="s">
        <v>249</v>
      </c>
      <c r="D12" s="139">
        <v>0</v>
      </c>
      <c r="E12" s="45">
        <v>0</v>
      </c>
      <c r="F12" s="45">
        <v>0</v>
      </c>
      <c r="G12" s="45">
        <v>0</v>
      </c>
      <c r="H12" s="45">
        <v>0</v>
      </c>
      <c r="I12" s="42">
        <v>0</v>
      </c>
      <c r="J12" s="139">
        <v>0</v>
      </c>
      <c r="K12" s="45">
        <v>0</v>
      </c>
      <c r="L12" s="45">
        <v>0</v>
      </c>
      <c r="M12" s="45">
        <v>0</v>
      </c>
      <c r="N12" s="45">
        <v>0</v>
      </c>
      <c r="O12" s="42">
        <v>0</v>
      </c>
    </row>
    <row r="13" spans="2:17" s="136" customFormat="1" ht="45" x14ac:dyDescent="0.25">
      <c r="B13" s="139" t="s">
        <v>87</v>
      </c>
      <c r="C13" s="42" t="s">
        <v>250</v>
      </c>
      <c r="D13" s="139">
        <v>0</v>
      </c>
      <c r="E13" s="45">
        <v>0</v>
      </c>
      <c r="F13" s="45">
        <v>0</v>
      </c>
      <c r="G13" s="45">
        <v>0</v>
      </c>
      <c r="H13" s="45">
        <v>0</v>
      </c>
      <c r="I13" s="42">
        <v>0</v>
      </c>
      <c r="J13" s="139">
        <v>0</v>
      </c>
      <c r="K13" s="45">
        <v>0</v>
      </c>
      <c r="L13" s="45">
        <v>0</v>
      </c>
      <c r="M13" s="45">
        <v>0</v>
      </c>
      <c r="N13" s="45">
        <v>0</v>
      </c>
      <c r="O13" s="42">
        <v>0</v>
      </c>
    </row>
    <row r="14" spans="2:17" s="136" customFormat="1" ht="45" x14ac:dyDescent="0.25">
      <c r="B14" s="139" t="s">
        <v>91</v>
      </c>
      <c r="C14" s="42" t="s">
        <v>251</v>
      </c>
      <c r="D14" s="43">
        <v>7.6899999999999995</v>
      </c>
      <c r="E14" s="40">
        <v>38.89</v>
      </c>
      <c r="F14" s="40">
        <v>29.540000000000003</v>
      </c>
      <c r="G14" s="40">
        <v>20.830000000000002</v>
      </c>
      <c r="H14" s="40">
        <v>174.36</v>
      </c>
      <c r="I14" s="41">
        <v>137.16</v>
      </c>
      <c r="J14" s="43">
        <v>7.6899999999999995</v>
      </c>
      <c r="K14" s="40">
        <v>38.89</v>
      </c>
      <c r="L14" s="40">
        <v>29.540000000000003</v>
      </c>
      <c r="M14" s="40">
        <v>20.830000000000002</v>
      </c>
      <c r="N14" s="40">
        <v>174.36</v>
      </c>
      <c r="O14" s="41">
        <v>137.16</v>
      </c>
    </row>
    <row r="15" spans="2:17" s="136" customFormat="1" x14ac:dyDescent="0.25">
      <c r="B15" s="139" t="s">
        <v>95</v>
      </c>
      <c r="C15" s="42" t="s">
        <v>96</v>
      </c>
      <c r="D15" s="139">
        <v>1.8</v>
      </c>
      <c r="E15" s="45">
        <v>9.09</v>
      </c>
      <c r="F15" s="45">
        <v>6.78</v>
      </c>
      <c r="G15" s="140">
        <v>4.87</v>
      </c>
      <c r="H15" s="140">
        <v>40.74</v>
      </c>
      <c r="I15" s="141">
        <v>31.48</v>
      </c>
      <c r="J15" s="139">
        <v>1.8</v>
      </c>
      <c r="K15" s="45">
        <v>9.09</v>
      </c>
      <c r="L15" s="45">
        <v>6.78</v>
      </c>
      <c r="M15" s="140">
        <v>4.87</v>
      </c>
      <c r="N15" s="140">
        <v>40.74</v>
      </c>
      <c r="O15" s="141">
        <v>31.48</v>
      </c>
    </row>
    <row r="16" spans="2:17" s="136" customFormat="1" ht="30" x14ac:dyDescent="0.25">
      <c r="B16" s="139" t="s">
        <v>97</v>
      </c>
      <c r="C16" s="42" t="s">
        <v>252</v>
      </c>
      <c r="D16" s="139">
        <v>0</v>
      </c>
      <c r="E16" s="45">
        <v>0</v>
      </c>
      <c r="F16" s="45">
        <v>0</v>
      </c>
      <c r="G16" s="140">
        <v>0</v>
      </c>
      <c r="H16" s="140">
        <v>0</v>
      </c>
      <c r="I16" s="141">
        <v>0</v>
      </c>
      <c r="J16" s="139">
        <v>0</v>
      </c>
      <c r="K16" s="45">
        <v>0</v>
      </c>
      <c r="L16" s="45">
        <v>0</v>
      </c>
      <c r="M16" s="140">
        <v>0</v>
      </c>
      <c r="N16" s="140">
        <v>0</v>
      </c>
      <c r="O16" s="141">
        <v>0</v>
      </c>
    </row>
    <row r="17" spans="1:15" s="136" customFormat="1" ht="60" x14ac:dyDescent="0.25">
      <c r="B17" s="139" t="s">
        <v>100</v>
      </c>
      <c r="C17" s="42" t="s">
        <v>253</v>
      </c>
      <c r="D17" s="139">
        <v>0</v>
      </c>
      <c r="E17" s="45">
        <v>0</v>
      </c>
      <c r="F17" s="45">
        <v>0</v>
      </c>
      <c r="G17" s="45">
        <v>0</v>
      </c>
      <c r="H17" s="45">
        <v>0</v>
      </c>
      <c r="I17" s="42">
        <v>0</v>
      </c>
      <c r="J17" s="139">
        <v>0</v>
      </c>
      <c r="K17" s="45">
        <v>0</v>
      </c>
      <c r="L17" s="45">
        <v>0</v>
      </c>
      <c r="M17" s="45">
        <v>0</v>
      </c>
      <c r="N17" s="45">
        <v>0</v>
      </c>
      <c r="O17" s="42">
        <v>0</v>
      </c>
    </row>
    <row r="18" spans="1:15" s="136" customFormat="1" x14ac:dyDescent="0.25">
      <c r="B18" s="139" t="s">
        <v>106</v>
      </c>
      <c r="C18" s="42" t="s">
        <v>107</v>
      </c>
      <c r="D18" s="139">
        <v>0</v>
      </c>
      <c r="E18" s="45">
        <v>0</v>
      </c>
      <c r="F18" s="45">
        <v>0</v>
      </c>
      <c r="G18" s="140">
        <v>0</v>
      </c>
      <c r="H18" s="140">
        <v>0</v>
      </c>
      <c r="I18" s="141">
        <v>0</v>
      </c>
      <c r="J18" s="139">
        <v>0</v>
      </c>
      <c r="K18" s="45">
        <v>0</v>
      </c>
      <c r="L18" s="45">
        <v>0</v>
      </c>
      <c r="M18" s="140">
        <v>0</v>
      </c>
      <c r="N18" s="140">
        <v>0</v>
      </c>
      <c r="O18" s="141">
        <v>0</v>
      </c>
    </row>
    <row r="19" spans="1:15" s="136" customFormat="1" ht="30" customHeight="1" x14ac:dyDescent="0.25">
      <c r="B19" s="139" t="s">
        <v>108</v>
      </c>
      <c r="C19" s="42" t="s">
        <v>254</v>
      </c>
      <c r="D19" s="139">
        <v>5.89</v>
      </c>
      <c r="E19" s="45">
        <v>29.8</v>
      </c>
      <c r="F19" s="45">
        <v>22.76</v>
      </c>
      <c r="G19" s="140">
        <v>15.96</v>
      </c>
      <c r="H19" s="140">
        <v>133.62</v>
      </c>
      <c r="I19" s="141">
        <v>105.68</v>
      </c>
      <c r="J19" s="139">
        <v>5.89</v>
      </c>
      <c r="K19" s="45">
        <v>29.8</v>
      </c>
      <c r="L19" s="45">
        <v>22.76</v>
      </c>
      <c r="M19" s="140">
        <v>15.96</v>
      </c>
      <c r="N19" s="140">
        <v>133.62</v>
      </c>
      <c r="O19" s="141">
        <v>105.68</v>
      </c>
    </row>
    <row r="20" spans="1:15" s="136" customFormat="1" ht="15" customHeight="1" x14ac:dyDescent="0.25">
      <c r="B20" s="139" t="s">
        <v>112</v>
      </c>
      <c r="C20" s="42" t="s">
        <v>255</v>
      </c>
      <c r="D20" s="43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3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</row>
    <row r="21" spans="1:15" s="136" customFormat="1" x14ac:dyDescent="0.25">
      <c r="B21" s="139" t="s">
        <v>115</v>
      </c>
      <c r="C21" s="42" t="s">
        <v>256</v>
      </c>
      <c r="D21" s="139">
        <v>0</v>
      </c>
      <c r="E21" s="45">
        <v>0</v>
      </c>
      <c r="F21" s="45">
        <v>0</v>
      </c>
      <c r="G21" s="140">
        <v>0</v>
      </c>
      <c r="H21" s="140">
        <v>0</v>
      </c>
      <c r="I21" s="141">
        <v>0</v>
      </c>
      <c r="J21" s="139">
        <v>0</v>
      </c>
      <c r="K21" s="45">
        <v>0</v>
      </c>
      <c r="L21" s="45">
        <v>0</v>
      </c>
      <c r="M21" s="140">
        <v>0</v>
      </c>
      <c r="N21" s="140">
        <v>0</v>
      </c>
      <c r="O21" s="141">
        <v>0</v>
      </c>
    </row>
    <row r="22" spans="1:15" s="136" customFormat="1" x14ac:dyDescent="0.25">
      <c r="B22" s="139" t="s">
        <v>117</v>
      </c>
      <c r="C22" s="42" t="s">
        <v>257</v>
      </c>
      <c r="D22" s="139">
        <v>0</v>
      </c>
      <c r="E22" s="45">
        <v>0</v>
      </c>
      <c r="F22" s="45">
        <v>0</v>
      </c>
      <c r="G22" s="140">
        <v>0</v>
      </c>
      <c r="H22" s="140">
        <v>0</v>
      </c>
      <c r="I22" s="141">
        <v>0</v>
      </c>
      <c r="J22" s="139">
        <v>0</v>
      </c>
      <c r="K22" s="45">
        <v>0</v>
      </c>
      <c r="L22" s="45">
        <v>0</v>
      </c>
      <c r="M22" s="140">
        <v>0</v>
      </c>
      <c r="N22" s="140">
        <v>0</v>
      </c>
      <c r="O22" s="141">
        <v>0</v>
      </c>
    </row>
    <row r="23" spans="1:15" s="136" customFormat="1" x14ac:dyDescent="0.25">
      <c r="B23" s="139" t="s">
        <v>119</v>
      </c>
      <c r="C23" s="42" t="s">
        <v>258</v>
      </c>
      <c r="D23" s="139">
        <v>0</v>
      </c>
      <c r="E23" s="45">
        <v>0</v>
      </c>
      <c r="F23" s="45">
        <v>0</v>
      </c>
      <c r="G23" s="140">
        <v>0</v>
      </c>
      <c r="H23" s="140">
        <v>0</v>
      </c>
      <c r="I23" s="141">
        <v>0</v>
      </c>
      <c r="J23" s="139">
        <v>0</v>
      </c>
      <c r="K23" s="45">
        <v>0</v>
      </c>
      <c r="L23" s="45">
        <v>0</v>
      </c>
      <c r="M23" s="140">
        <v>0</v>
      </c>
      <c r="N23" s="140">
        <v>0</v>
      </c>
      <c r="O23" s="141">
        <v>0</v>
      </c>
    </row>
    <row r="24" spans="1:15" s="136" customFormat="1" ht="45.75" thickBot="1" x14ac:dyDescent="0.3">
      <c r="B24" s="142" t="s">
        <v>122</v>
      </c>
      <c r="C24" s="44" t="s">
        <v>259</v>
      </c>
      <c r="D24" s="142">
        <v>0</v>
      </c>
      <c r="E24" s="143">
        <v>0</v>
      </c>
      <c r="F24" s="143">
        <v>0</v>
      </c>
      <c r="G24" s="144">
        <v>0</v>
      </c>
      <c r="H24" s="144">
        <v>0</v>
      </c>
      <c r="I24" s="145">
        <v>0</v>
      </c>
      <c r="J24" s="142">
        <v>0</v>
      </c>
      <c r="K24" s="143">
        <v>0</v>
      </c>
      <c r="L24" s="143">
        <v>0</v>
      </c>
      <c r="M24" s="144">
        <v>0</v>
      </c>
      <c r="N24" s="144">
        <v>0</v>
      </c>
      <c r="O24" s="145">
        <v>0</v>
      </c>
    </row>
    <row r="25" spans="1:15" s="136" customFormat="1" x14ac:dyDescent="0.25">
      <c r="E25" s="137"/>
    </row>
    <row r="26" spans="1:15" s="136" customFormat="1" x14ac:dyDescent="0.25">
      <c r="E26" s="137"/>
    </row>
    <row r="27" spans="1:15" s="136" customFormat="1" x14ac:dyDescent="0.25">
      <c r="E27" s="137"/>
      <c r="N27" s="468" t="s">
        <v>260</v>
      </c>
      <c r="O27" s="468"/>
    </row>
    <row r="28" spans="1:15" s="136" customFormat="1" ht="15.75" thickBot="1" x14ac:dyDescent="0.3">
      <c r="E28" s="137"/>
    </row>
    <row r="29" spans="1:15" s="136" customFormat="1" ht="15" customHeight="1" x14ac:dyDescent="0.25">
      <c r="A29" s="469"/>
      <c r="B29" s="472" t="s">
        <v>241</v>
      </c>
      <c r="C29" s="472" t="s">
        <v>149</v>
      </c>
      <c r="D29" s="428" t="s">
        <v>261</v>
      </c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56"/>
    </row>
    <row r="30" spans="1:15" s="136" customFormat="1" x14ac:dyDescent="0.25">
      <c r="A30" s="470"/>
      <c r="B30" s="407"/>
      <c r="C30" s="407"/>
      <c r="D30" s="401">
        <f>F4</f>
        <v>2016</v>
      </c>
      <c r="E30" s="401"/>
      <c r="F30" s="401"/>
      <c r="G30" s="401"/>
      <c r="H30" s="401">
        <f>E4</f>
        <v>2017</v>
      </c>
      <c r="I30" s="401"/>
      <c r="J30" s="401"/>
      <c r="K30" s="401"/>
      <c r="L30" s="401">
        <f>D4</f>
        <v>2018</v>
      </c>
      <c r="M30" s="401"/>
      <c r="N30" s="401"/>
      <c r="O30" s="448"/>
    </row>
    <row r="31" spans="1:15" s="136" customFormat="1" ht="90.75" thickBot="1" x14ac:dyDescent="0.3">
      <c r="A31" s="471"/>
      <c r="B31" s="473"/>
      <c r="C31" s="473"/>
      <c r="D31" s="48" t="s">
        <v>262</v>
      </c>
      <c r="E31" s="48" t="s">
        <v>263</v>
      </c>
      <c r="F31" s="48" t="s">
        <v>264</v>
      </c>
      <c r="G31" s="48" t="s">
        <v>265</v>
      </c>
      <c r="H31" s="48" t="s">
        <v>262</v>
      </c>
      <c r="I31" s="48" t="s">
        <v>263</v>
      </c>
      <c r="J31" s="48" t="s">
        <v>264</v>
      </c>
      <c r="K31" s="48" t="s">
        <v>265</v>
      </c>
      <c r="L31" s="48" t="s">
        <v>262</v>
      </c>
      <c r="M31" s="48" t="s">
        <v>263</v>
      </c>
      <c r="N31" s="48" t="s">
        <v>264</v>
      </c>
      <c r="O31" s="49" t="s">
        <v>265</v>
      </c>
    </row>
    <row r="32" spans="1:15" s="136" customFormat="1" ht="45.75" customHeight="1" x14ac:dyDescent="0.25">
      <c r="A32" s="458" t="s">
        <v>234</v>
      </c>
      <c r="B32" s="146" t="s">
        <v>6</v>
      </c>
      <c r="C32" s="147" t="s">
        <v>242</v>
      </c>
      <c r="D32" s="40">
        <v>410230</v>
      </c>
      <c r="E32" s="148">
        <v>6</v>
      </c>
      <c r="F32" s="148">
        <v>3574</v>
      </c>
      <c r="G32" s="148">
        <f>IF(E32&gt;0,D32/E32,"")</f>
        <v>68371.666666666672</v>
      </c>
      <c r="H32" s="40">
        <v>549910</v>
      </c>
      <c r="I32" s="148">
        <v>15</v>
      </c>
      <c r="J32" s="148">
        <v>4993</v>
      </c>
      <c r="K32" s="148">
        <f>IF(I32&gt;0,H32/I32,"")</f>
        <v>36660.666666666664</v>
      </c>
      <c r="L32" s="40">
        <v>108600</v>
      </c>
      <c r="M32" s="148">
        <v>13</v>
      </c>
      <c r="N32" s="40">
        <v>4876.08</v>
      </c>
      <c r="O32" s="149">
        <f>IF(M32&gt;0,L32/M32,"")</f>
        <v>8353.8461538461543</v>
      </c>
    </row>
    <row r="33" spans="1:30" s="136" customFormat="1" ht="30.75" thickBot="1" x14ac:dyDescent="0.3">
      <c r="A33" s="459"/>
      <c r="B33" s="150" t="s">
        <v>7</v>
      </c>
      <c r="C33" s="151" t="s">
        <v>243</v>
      </c>
      <c r="D33" s="40">
        <v>1904840</v>
      </c>
      <c r="E33" s="148">
        <v>6</v>
      </c>
      <c r="F33" s="148">
        <v>3574</v>
      </c>
      <c r="G33" s="148">
        <f>IF(E33&gt;0,D33/E33,"")</f>
        <v>317473.33333333331</v>
      </c>
      <c r="H33" s="40">
        <v>2465520</v>
      </c>
      <c r="I33" s="148">
        <v>15</v>
      </c>
      <c r="J33" s="148">
        <v>4993</v>
      </c>
      <c r="K33" s="148">
        <f>IF(I33&gt;0,H33/I33,"")</f>
        <v>164368</v>
      </c>
      <c r="L33" s="40">
        <v>294370</v>
      </c>
      <c r="M33" s="148">
        <v>13</v>
      </c>
      <c r="N33" s="40">
        <v>4876.08</v>
      </c>
      <c r="O33" s="149">
        <f>IF(M33&gt;0,L33/M33,"")</f>
        <v>22643.846153846152</v>
      </c>
    </row>
    <row r="34" spans="1:30" s="136" customFormat="1" ht="45.75" customHeight="1" x14ac:dyDescent="0.25">
      <c r="A34" s="458" t="s">
        <v>237</v>
      </c>
      <c r="B34" s="146" t="s">
        <v>6</v>
      </c>
      <c r="C34" s="147" t="s">
        <v>242</v>
      </c>
      <c r="D34" s="40">
        <v>410230</v>
      </c>
      <c r="E34" s="148">
        <v>6</v>
      </c>
      <c r="F34" s="148">
        <v>3574</v>
      </c>
      <c r="G34" s="148">
        <f>IF(E34&gt;0,D34/E34,"")</f>
        <v>68371.666666666672</v>
      </c>
      <c r="H34" s="40">
        <v>549910</v>
      </c>
      <c r="I34" s="148">
        <v>15</v>
      </c>
      <c r="J34" s="148">
        <v>4993</v>
      </c>
      <c r="K34" s="148">
        <f>IF(I34&gt;0,H34/I34,"")</f>
        <v>36660.666666666664</v>
      </c>
      <c r="L34" s="40">
        <v>108600</v>
      </c>
      <c r="M34" s="148">
        <v>13</v>
      </c>
      <c r="N34" s="40">
        <v>4876.08</v>
      </c>
      <c r="O34" s="149">
        <f>IF(M34&gt;0,L34/M34,"")</f>
        <v>8353.8461538461543</v>
      </c>
    </row>
    <row r="35" spans="1:30" s="136" customFormat="1" ht="30.75" thickBot="1" x14ac:dyDescent="0.3">
      <c r="A35" s="459"/>
      <c r="B35" s="150" t="s">
        <v>7</v>
      </c>
      <c r="C35" s="151" t="s">
        <v>243</v>
      </c>
      <c r="D35" s="53">
        <v>1904840</v>
      </c>
      <c r="E35" s="152">
        <v>6</v>
      </c>
      <c r="F35" s="148">
        <v>3574</v>
      </c>
      <c r="G35" s="152">
        <f>IF(E35&gt;0,D35/E35,"")</f>
        <v>317473.33333333331</v>
      </c>
      <c r="H35" s="53">
        <v>2465520</v>
      </c>
      <c r="I35" s="152">
        <v>15</v>
      </c>
      <c r="J35" s="148">
        <v>4993</v>
      </c>
      <c r="K35" s="152">
        <f>IF(I35&gt;0,H35/I35,"")</f>
        <v>164368</v>
      </c>
      <c r="L35" s="53">
        <v>294370</v>
      </c>
      <c r="M35" s="148">
        <v>13</v>
      </c>
      <c r="N35" s="40">
        <v>4876.08</v>
      </c>
      <c r="O35" s="153">
        <f>IF(M35&gt;0,L35/M35,"")</f>
        <v>22643.846153846152</v>
      </c>
    </row>
    <row r="36" spans="1:30" s="136" customFormat="1" x14ac:dyDescent="0.25">
      <c r="E36" s="137"/>
      <c r="Q36" s="154"/>
    </row>
    <row r="37" spans="1:30" s="136" customFormat="1" x14ac:dyDescent="0.25">
      <c r="E37" s="137"/>
    </row>
    <row r="38" spans="1:30" s="136" customFormat="1" x14ac:dyDescent="0.25">
      <c r="E38" s="137"/>
      <c r="M38" s="460" t="s">
        <v>266</v>
      </c>
      <c r="N38" s="460"/>
      <c r="O38" s="460"/>
    </row>
    <row r="39" spans="1:30" s="136" customFormat="1" ht="30.75" customHeight="1" x14ac:dyDescent="0.25">
      <c r="A39" s="345" t="s">
        <v>267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</row>
    <row r="40" spans="1:30" s="136" customFormat="1" ht="19.5" customHeight="1" thickBot="1" x14ac:dyDescent="0.3">
      <c r="A40" s="346" t="s">
        <v>268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</row>
    <row r="41" spans="1:30" s="136" customFormat="1" ht="19.5" customHeight="1" thickBot="1" x14ac:dyDescent="0.3">
      <c r="C41" s="155"/>
      <c r="E41" s="156"/>
      <c r="F41" s="451" t="s">
        <v>269</v>
      </c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3"/>
      <c r="R41" s="156"/>
      <c r="S41" s="451" t="s">
        <v>270</v>
      </c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3"/>
    </row>
    <row r="42" spans="1:30" s="136" customFormat="1" ht="15" customHeight="1" x14ac:dyDescent="0.25">
      <c r="A42" s="454" t="s">
        <v>271</v>
      </c>
      <c r="B42" s="417" t="s">
        <v>272</v>
      </c>
      <c r="C42" s="428" t="s">
        <v>273</v>
      </c>
      <c r="D42" s="428" t="s">
        <v>302</v>
      </c>
      <c r="E42" s="456" t="s">
        <v>274</v>
      </c>
      <c r="F42" s="457" t="s">
        <v>275</v>
      </c>
      <c r="G42" s="401"/>
      <c r="H42" s="401"/>
      <c r="I42" s="401" t="s">
        <v>276</v>
      </c>
      <c r="J42" s="401"/>
      <c r="K42" s="401"/>
      <c r="L42" s="401" t="s">
        <v>277</v>
      </c>
      <c r="M42" s="401"/>
      <c r="N42" s="401"/>
      <c r="O42" s="402" t="s">
        <v>278</v>
      </c>
      <c r="P42" s="402"/>
      <c r="Q42" s="450"/>
      <c r="R42" s="157"/>
      <c r="S42" s="443" t="s">
        <v>275</v>
      </c>
      <c r="T42" s="401"/>
      <c r="U42" s="401"/>
      <c r="V42" s="401" t="s">
        <v>276</v>
      </c>
      <c r="W42" s="401"/>
      <c r="X42" s="401"/>
      <c r="Y42" s="401" t="s">
        <v>277</v>
      </c>
      <c r="Z42" s="401"/>
      <c r="AA42" s="401"/>
      <c r="AB42" s="402" t="s">
        <v>278</v>
      </c>
      <c r="AC42" s="402"/>
      <c r="AD42" s="450"/>
    </row>
    <row r="43" spans="1:30" s="136" customFormat="1" x14ac:dyDescent="0.25">
      <c r="A43" s="443"/>
      <c r="B43" s="455"/>
      <c r="C43" s="401"/>
      <c r="D43" s="401"/>
      <c r="E43" s="448"/>
      <c r="F43" s="39">
        <f>$F$4</f>
        <v>2016</v>
      </c>
      <c r="G43" s="40">
        <f>$E$4</f>
        <v>2017</v>
      </c>
      <c r="H43" s="40">
        <f>$D$4</f>
        <v>2018</v>
      </c>
      <c r="I43" s="40">
        <f>$F$4</f>
        <v>2016</v>
      </c>
      <c r="J43" s="40">
        <f>$E$4</f>
        <v>2017</v>
      </c>
      <c r="K43" s="40">
        <f>$D$4</f>
        <v>2018</v>
      </c>
      <c r="L43" s="40">
        <f>$F$4</f>
        <v>2016</v>
      </c>
      <c r="M43" s="40">
        <f>$E$4</f>
        <v>2017</v>
      </c>
      <c r="N43" s="40">
        <f>$D$4</f>
        <v>2018</v>
      </c>
      <c r="O43" s="40">
        <f>$F$4</f>
        <v>2016</v>
      </c>
      <c r="P43" s="40">
        <f>$E$4</f>
        <v>2017</v>
      </c>
      <c r="Q43" s="41">
        <f>$D$4</f>
        <v>2018</v>
      </c>
      <c r="R43" s="51"/>
      <c r="S43" s="43">
        <f>$F$4</f>
        <v>2016</v>
      </c>
      <c r="T43" s="40">
        <f>$E$4</f>
        <v>2017</v>
      </c>
      <c r="U43" s="40">
        <f>$D$4</f>
        <v>2018</v>
      </c>
      <c r="V43" s="40">
        <f>$F$4</f>
        <v>2016</v>
      </c>
      <c r="W43" s="40">
        <f>$E$4</f>
        <v>2017</v>
      </c>
      <c r="X43" s="40">
        <f>$D$4</f>
        <v>2018</v>
      </c>
      <c r="Y43" s="40">
        <f>$F$4</f>
        <v>2016</v>
      </c>
      <c r="Z43" s="40">
        <f>$E$4</f>
        <v>2017</v>
      </c>
      <c r="AA43" s="40">
        <f>$D$4</f>
        <v>2018</v>
      </c>
      <c r="AB43" s="40">
        <f>$F$4</f>
        <v>2016</v>
      </c>
      <c r="AC43" s="40">
        <f>$E$4</f>
        <v>2017</v>
      </c>
      <c r="AD43" s="41">
        <f>$D$4</f>
        <v>2018</v>
      </c>
    </row>
    <row r="44" spans="1:30" s="136" customFormat="1" ht="15" customHeight="1" x14ac:dyDescent="0.25">
      <c r="A44" s="449" t="s">
        <v>279</v>
      </c>
      <c r="B44" s="421" t="s">
        <v>280</v>
      </c>
      <c r="C44" s="401" t="s">
        <v>281</v>
      </c>
      <c r="D44" s="401" t="s">
        <v>303</v>
      </c>
      <c r="E44" s="40" t="s">
        <v>304</v>
      </c>
      <c r="F44" s="39"/>
      <c r="G44" s="40"/>
      <c r="H44" s="40"/>
      <c r="I44" s="40"/>
      <c r="J44" s="40"/>
      <c r="K44" s="40"/>
      <c r="L44" s="140"/>
      <c r="M44" s="140"/>
      <c r="N44" s="140"/>
      <c r="O44" s="42"/>
      <c r="P44" s="42"/>
      <c r="Q44" s="42"/>
      <c r="R44" s="51"/>
      <c r="S44" s="43"/>
      <c r="T44" s="40"/>
      <c r="U44" s="40"/>
      <c r="V44" s="40"/>
      <c r="W44" s="40"/>
      <c r="X44" s="40"/>
      <c r="Y44" s="140"/>
      <c r="Z44" s="140"/>
      <c r="AA44" s="140"/>
      <c r="AB44" s="140"/>
      <c r="AC44" s="140"/>
      <c r="AD44" s="141"/>
    </row>
    <row r="45" spans="1:30" s="136" customFormat="1" ht="15.75" customHeight="1" x14ac:dyDescent="0.25">
      <c r="A45" s="449"/>
      <c r="B45" s="421"/>
      <c r="C45" s="401"/>
      <c r="D45" s="401"/>
      <c r="E45" s="40" t="s">
        <v>206</v>
      </c>
      <c r="F45" s="39"/>
      <c r="G45" s="40"/>
      <c r="H45" s="40"/>
      <c r="I45" s="40"/>
      <c r="J45" s="40"/>
      <c r="K45" s="40"/>
      <c r="L45" s="140"/>
      <c r="M45" s="140"/>
      <c r="N45" s="140"/>
      <c r="O45" s="158"/>
      <c r="P45" s="158"/>
      <c r="Q45" s="42"/>
      <c r="R45" s="51"/>
      <c r="S45" s="43"/>
      <c r="T45" s="40">
        <v>9</v>
      </c>
      <c r="U45" s="40">
        <v>197</v>
      </c>
      <c r="V45" s="40"/>
      <c r="W45" s="40"/>
      <c r="X45" s="40"/>
      <c r="Y45" s="140"/>
      <c r="Z45" s="140">
        <v>67.599999999999994</v>
      </c>
      <c r="AA45" s="140">
        <v>493.78</v>
      </c>
      <c r="AB45" s="140"/>
      <c r="AC45" s="140">
        <v>200.25</v>
      </c>
      <c r="AD45" s="141">
        <v>940</v>
      </c>
    </row>
    <row r="46" spans="1:30" s="136" customFormat="1" ht="13.5" customHeight="1" x14ac:dyDescent="0.25">
      <c r="A46" s="449"/>
      <c r="B46" s="421"/>
      <c r="C46" s="401"/>
      <c r="D46" s="401"/>
      <c r="E46" s="40" t="s">
        <v>207</v>
      </c>
      <c r="F46" s="39">
        <v>380</v>
      </c>
      <c r="G46" s="40"/>
      <c r="H46" s="40"/>
      <c r="I46" s="40"/>
      <c r="J46" s="40"/>
      <c r="K46" s="40"/>
      <c r="L46" s="140">
        <v>348.25</v>
      </c>
      <c r="M46" s="140">
        <v>12</v>
      </c>
      <c r="N46" s="140"/>
      <c r="O46" s="45">
        <v>183</v>
      </c>
      <c r="P46" s="158"/>
      <c r="Q46" s="42"/>
      <c r="R46" s="51"/>
      <c r="S46" s="43">
        <v>40</v>
      </c>
      <c r="T46" s="40"/>
      <c r="U46" s="40"/>
      <c r="V46" s="40"/>
      <c r="W46" s="40"/>
      <c r="X46" s="40"/>
      <c r="Y46" s="140">
        <v>111.03</v>
      </c>
      <c r="Z46" s="140">
        <v>60.37</v>
      </c>
      <c r="AA46" s="140"/>
      <c r="AB46" s="140">
        <v>190</v>
      </c>
      <c r="AC46" s="140"/>
      <c r="AD46" s="141"/>
    </row>
    <row r="47" spans="1:30" s="136" customFormat="1" ht="15" customHeight="1" x14ac:dyDescent="0.25">
      <c r="A47" s="449"/>
      <c r="B47" s="421"/>
      <c r="C47" s="401"/>
      <c r="D47" s="401"/>
      <c r="E47" s="40" t="s">
        <v>210</v>
      </c>
      <c r="F47" s="39">
        <v>816</v>
      </c>
      <c r="G47" s="40"/>
      <c r="H47" s="40"/>
      <c r="I47" s="40"/>
      <c r="J47" s="40"/>
      <c r="K47" s="40"/>
      <c r="L47" s="140">
        <v>739.57</v>
      </c>
      <c r="M47" s="140">
        <v>4.5</v>
      </c>
      <c r="N47" s="140"/>
      <c r="O47" s="45">
        <v>380</v>
      </c>
      <c r="P47" s="158"/>
      <c r="Q47" s="42"/>
      <c r="R47" s="51"/>
      <c r="S47" s="43"/>
      <c r="T47" s="40"/>
      <c r="U47" s="40"/>
      <c r="V47" s="40"/>
      <c r="W47" s="40"/>
      <c r="X47" s="40"/>
      <c r="Y47" s="140"/>
      <c r="Z47" s="140"/>
      <c r="AA47" s="140"/>
      <c r="AB47" s="140"/>
      <c r="AC47" s="140"/>
      <c r="AD47" s="141"/>
    </row>
    <row r="48" spans="1:30" s="136" customFormat="1" ht="15" customHeight="1" x14ac:dyDescent="0.25">
      <c r="A48" s="449" t="s">
        <v>203</v>
      </c>
      <c r="B48" s="421" t="s">
        <v>280</v>
      </c>
      <c r="C48" s="401" t="s">
        <v>281</v>
      </c>
      <c r="D48" s="401" t="s">
        <v>303</v>
      </c>
      <c r="E48" s="40" t="s">
        <v>304</v>
      </c>
      <c r="F48" s="159"/>
      <c r="G48" s="140"/>
      <c r="H48" s="140"/>
      <c r="I48" s="140"/>
      <c r="J48" s="140"/>
      <c r="K48" s="140"/>
      <c r="L48" s="140"/>
      <c r="M48" s="140"/>
      <c r="N48" s="140"/>
      <c r="O48" s="158"/>
      <c r="P48" s="158"/>
      <c r="Q48" s="42"/>
      <c r="R48" s="51"/>
      <c r="S48" s="16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</row>
    <row r="49" spans="1:30" s="136" customFormat="1" ht="15.75" customHeight="1" x14ac:dyDescent="0.25">
      <c r="A49" s="449"/>
      <c r="B49" s="421"/>
      <c r="C49" s="401"/>
      <c r="D49" s="401"/>
      <c r="E49" s="40" t="s">
        <v>208</v>
      </c>
      <c r="F49" s="159"/>
      <c r="G49" s="140"/>
      <c r="H49" s="140"/>
      <c r="I49" s="140"/>
      <c r="J49" s="140"/>
      <c r="K49" s="140"/>
      <c r="L49" s="140"/>
      <c r="M49" s="140"/>
      <c r="N49" s="140"/>
      <c r="O49" s="158"/>
      <c r="P49" s="158"/>
      <c r="Q49" s="42"/>
      <c r="R49" s="51"/>
      <c r="S49" s="160"/>
      <c r="T49" s="140"/>
      <c r="U49" s="140">
        <v>1026</v>
      </c>
      <c r="V49" s="140"/>
      <c r="W49" s="140"/>
      <c r="X49" s="140"/>
      <c r="Y49" s="140"/>
      <c r="Z49" s="140"/>
      <c r="AA49" s="140">
        <v>1606.73</v>
      </c>
      <c r="AB49" s="140"/>
      <c r="AC49" s="140"/>
      <c r="AD49" s="141">
        <v>2195</v>
      </c>
    </row>
    <row r="50" spans="1:30" s="136" customFormat="1" x14ac:dyDescent="0.25">
      <c r="E50" s="137"/>
    </row>
    <row r="51" spans="1:30" s="136" customFormat="1" ht="24" customHeight="1" x14ac:dyDescent="0.25">
      <c r="A51" s="406" t="s">
        <v>283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</row>
    <row r="52" spans="1:30" s="136" customFormat="1" x14ac:dyDescent="0.25">
      <c r="A52" s="140"/>
      <c r="B52" s="161"/>
      <c r="C52" s="140"/>
      <c r="D52" s="161"/>
      <c r="E52" s="161"/>
      <c r="F52" s="407" t="s">
        <v>284</v>
      </c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S52" s="407" t="s">
        <v>285</v>
      </c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</row>
    <row r="53" spans="1:30" s="136" customFormat="1" ht="15" customHeight="1" x14ac:dyDescent="0.25">
      <c r="A53" s="442" t="s">
        <v>271</v>
      </c>
      <c r="B53" s="412" t="s">
        <v>286</v>
      </c>
      <c r="C53" s="444" t="s">
        <v>308</v>
      </c>
      <c r="D53" s="445"/>
      <c r="E53" s="447" t="s">
        <v>274</v>
      </c>
      <c r="F53" s="446" t="s">
        <v>275</v>
      </c>
      <c r="G53" s="412"/>
      <c r="H53" s="412"/>
      <c r="I53" s="438" t="s">
        <v>276</v>
      </c>
      <c r="J53" s="439"/>
      <c r="K53" s="439"/>
      <c r="L53" s="438" t="s">
        <v>277</v>
      </c>
      <c r="M53" s="439"/>
      <c r="N53" s="440"/>
      <c r="O53" s="346" t="s">
        <v>278</v>
      </c>
      <c r="P53" s="346"/>
      <c r="Q53" s="441"/>
      <c r="S53" s="442" t="s">
        <v>275</v>
      </c>
      <c r="T53" s="412"/>
      <c r="U53" s="412"/>
      <c r="V53" s="438" t="s">
        <v>276</v>
      </c>
      <c r="W53" s="439"/>
      <c r="X53" s="439"/>
      <c r="Y53" s="438" t="s">
        <v>277</v>
      </c>
      <c r="Z53" s="439"/>
      <c r="AA53" s="440"/>
      <c r="AB53" s="346" t="s">
        <v>278</v>
      </c>
      <c r="AC53" s="346"/>
      <c r="AD53" s="441"/>
    </row>
    <row r="54" spans="1:30" s="136" customFormat="1" ht="15" customHeight="1" x14ac:dyDescent="0.25">
      <c r="A54" s="443"/>
      <c r="B54" s="401"/>
      <c r="C54" s="438"/>
      <c r="D54" s="446"/>
      <c r="E54" s="448"/>
      <c r="F54" s="47">
        <f>$F$4</f>
        <v>2016</v>
      </c>
      <c r="G54" s="48">
        <f>$E$4</f>
        <v>2017</v>
      </c>
      <c r="H54" s="48">
        <f>$D$4</f>
        <v>2018</v>
      </c>
      <c r="I54" s="48">
        <f>$F$4</f>
        <v>2016</v>
      </c>
      <c r="J54" s="48">
        <f>$E$4</f>
        <v>2017</v>
      </c>
      <c r="K54" s="48">
        <f>$D$4</f>
        <v>2018</v>
      </c>
      <c r="L54" s="48">
        <f>$F$4</f>
        <v>2016</v>
      </c>
      <c r="M54" s="48">
        <f>$E$4</f>
        <v>2017</v>
      </c>
      <c r="N54" s="49">
        <f>$D$4</f>
        <v>2018</v>
      </c>
      <c r="O54" s="48">
        <f>$F$4</f>
        <v>2016</v>
      </c>
      <c r="P54" s="48">
        <f>$E$4</f>
        <v>2017</v>
      </c>
      <c r="Q54" s="49">
        <f>$D$4</f>
        <v>2018</v>
      </c>
      <c r="S54" s="50">
        <f>$F$4</f>
        <v>2016</v>
      </c>
      <c r="T54" s="48">
        <f>$E$4</f>
        <v>2017</v>
      </c>
      <c r="U54" s="48">
        <f>$D$4</f>
        <v>2018</v>
      </c>
      <c r="V54" s="48">
        <f>$F$4</f>
        <v>2016</v>
      </c>
      <c r="W54" s="48">
        <f>$E$4</f>
        <v>2017</v>
      </c>
      <c r="X54" s="48">
        <f>$D$4</f>
        <v>2018</v>
      </c>
      <c r="Y54" s="48">
        <f>$F$4</f>
        <v>2016</v>
      </c>
      <c r="Z54" s="48">
        <f>$E$4</f>
        <v>2017</v>
      </c>
      <c r="AA54" s="49">
        <f>$D$4</f>
        <v>2018</v>
      </c>
      <c r="AB54" s="48">
        <f>$F$4</f>
        <v>2016</v>
      </c>
      <c r="AC54" s="48">
        <f>$E$4</f>
        <v>2017</v>
      </c>
      <c r="AD54" s="49">
        <f>$D$4</f>
        <v>2018</v>
      </c>
    </row>
    <row r="55" spans="1:30" s="136" customFormat="1" ht="30" customHeight="1" x14ac:dyDescent="0.25">
      <c r="A55" s="430" t="s">
        <v>279</v>
      </c>
      <c r="B55" s="432" t="s">
        <v>287</v>
      </c>
      <c r="C55" s="434" t="s">
        <v>309</v>
      </c>
      <c r="D55" s="435"/>
      <c r="E55" s="40" t="s">
        <v>304</v>
      </c>
      <c r="F55" s="39"/>
      <c r="G55" s="40"/>
      <c r="H55" s="40"/>
      <c r="I55" s="40"/>
      <c r="J55" s="40"/>
      <c r="K55" s="40"/>
      <c r="L55" s="140"/>
      <c r="M55" s="140"/>
      <c r="N55" s="140"/>
      <c r="O55" s="42"/>
      <c r="P55" s="42"/>
      <c r="Q55" s="42"/>
      <c r="S55" s="40"/>
      <c r="T55" s="40"/>
      <c r="U55" s="40"/>
      <c r="V55" s="40"/>
      <c r="W55" s="40"/>
      <c r="X55" s="40"/>
      <c r="Y55" s="140"/>
      <c r="Z55" s="140"/>
      <c r="AA55" s="140"/>
      <c r="AB55" s="140"/>
      <c r="AC55" s="140"/>
      <c r="AD55" s="141"/>
    </row>
    <row r="56" spans="1:30" s="136" customFormat="1" ht="15" customHeight="1" x14ac:dyDescent="0.25">
      <c r="A56" s="431"/>
      <c r="B56" s="433"/>
      <c r="C56" s="436"/>
      <c r="D56" s="437"/>
      <c r="E56" s="40" t="s">
        <v>206</v>
      </c>
      <c r="F56" s="159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S56" s="160"/>
      <c r="T56" s="140"/>
      <c r="U56" s="140"/>
      <c r="V56" s="140"/>
      <c r="W56" s="140"/>
      <c r="X56" s="140"/>
      <c r="Y56" s="140">
        <v>6</v>
      </c>
      <c r="Z56" s="140"/>
      <c r="AA56" s="140"/>
      <c r="AB56" s="140"/>
      <c r="AC56" s="140"/>
      <c r="AD56" s="141"/>
    </row>
    <row r="57" spans="1:30" s="136" customFormat="1" ht="15" customHeight="1" x14ac:dyDescent="0.25">
      <c r="A57" s="431"/>
      <c r="B57" s="433"/>
      <c r="C57" s="436"/>
      <c r="D57" s="437"/>
      <c r="E57" s="40" t="s">
        <v>207</v>
      </c>
      <c r="F57" s="159">
        <v>22</v>
      </c>
      <c r="G57" s="140"/>
      <c r="H57" s="140"/>
      <c r="I57" s="140"/>
      <c r="J57" s="140"/>
      <c r="K57" s="140"/>
      <c r="L57" s="140">
        <v>44.08</v>
      </c>
      <c r="M57" s="140"/>
      <c r="N57" s="140"/>
      <c r="O57" s="140">
        <v>190</v>
      </c>
      <c r="P57" s="140"/>
      <c r="Q57" s="141"/>
      <c r="S57" s="160"/>
      <c r="T57" s="140"/>
      <c r="U57" s="140">
        <v>95</v>
      </c>
      <c r="V57" s="140"/>
      <c r="W57" s="140"/>
      <c r="X57" s="140"/>
      <c r="Y57" s="140"/>
      <c r="Z57" s="140"/>
      <c r="AA57" s="140">
        <v>498.77</v>
      </c>
      <c r="AB57" s="140"/>
      <c r="AC57" s="140"/>
      <c r="AD57" s="141">
        <v>300</v>
      </c>
    </row>
    <row r="58" spans="1:30" s="136" customFormat="1" ht="15" customHeight="1" x14ac:dyDescent="0.25">
      <c r="A58" s="431"/>
      <c r="B58" s="433"/>
      <c r="C58" s="436"/>
      <c r="D58" s="437"/>
      <c r="E58" s="40" t="s">
        <v>210</v>
      </c>
      <c r="F58" s="159"/>
      <c r="G58" s="140"/>
      <c r="H58" s="140">
        <v>510</v>
      </c>
      <c r="I58" s="140"/>
      <c r="J58" s="140"/>
      <c r="K58" s="140"/>
      <c r="L58" s="140"/>
      <c r="M58" s="140"/>
      <c r="N58" s="140">
        <v>890.43</v>
      </c>
      <c r="O58" s="140"/>
      <c r="P58" s="140"/>
      <c r="Q58" s="141">
        <v>270</v>
      </c>
      <c r="S58" s="16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1"/>
    </row>
    <row r="59" spans="1:30" s="136" customFormat="1" ht="15" customHeight="1" x14ac:dyDescent="0.25">
      <c r="A59" s="431"/>
      <c r="B59" s="433"/>
      <c r="C59" s="436"/>
      <c r="D59" s="437"/>
      <c r="E59" s="40" t="s">
        <v>213</v>
      </c>
      <c r="F59" s="159">
        <v>700</v>
      </c>
      <c r="G59" s="140">
        <v>15</v>
      </c>
      <c r="H59" s="140"/>
      <c r="I59" s="140"/>
      <c r="J59" s="140"/>
      <c r="K59" s="140"/>
      <c r="L59" s="140">
        <v>996.87</v>
      </c>
      <c r="M59" s="140">
        <v>75.03</v>
      </c>
      <c r="N59" s="140"/>
      <c r="O59" s="140">
        <v>633.6</v>
      </c>
      <c r="P59" s="140">
        <v>190</v>
      </c>
      <c r="Q59" s="141"/>
      <c r="S59" s="160"/>
      <c r="T59" s="140"/>
      <c r="U59" s="140">
        <v>771</v>
      </c>
      <c r="V59" s="140"/>
      <c r="W59" s="140"/>
      <c r="X59" s="140"/>
      <c r="Y59" s="140">
        <v>103.92</v>
      </c>
      <c r="Z59" s="140"/>
      <c r="AA59" s="140">
        <v>1725.15</v>
      </c>
      <c r="AB59" s="140"/>
      <c r="AC59" s="140"/>
      <c r="AD59" s="141">
        <v>217</v>
      </c>
    </row>
    <row r="60" spans="1:30" s="136" customFormat="1" ht="15" customHeight="1" x14ac:dyDescent="0.25">
      <c r="A60" s="431"/>
      <c r="B60" s="433"/>
      <c r="C60" s="434" t="s">
        <v>322</v>
      </c>
      <c r="D60" s="435"/>
      <c r="E60" s="40" t="s">
        <v>304</v>
      </c>
      <c r="F60" s="159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S60" s="16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1"/>
    </row>
    <row r="61" spans="1:30" s="136" customFormat="1" ht="15" customHeight="1" x14ac:dyDescent="0.25">
      <c r="A61" s="431"/>
      <c r="B61" s="433"/>
      <c r="C61" s="436"/>
      <c r="D61" s="437"/>
      <c r="E61" s="40" t="s">
        <v>213</v>
      </c>
      <c r="F61" s="159"/>
      <c r="G61" s="140"/>
      <c r="H61" s="140">
        <v>155</v>
      </c>
      <c r="I61" s="140"/>
      <c r="J61" s="140"/>
      <c r="K61" s="140"/>
      <c r="L61" s="140"/>
      <c r="M61" s="140"/>
      <c r="N61" s="140">
        <v>1602.74</v>
      </c>
      <c r="O61" s="140"/>
      <c r="P61" s="140"/>
      <c r="Q61" s="141">
        <v>217</v>
      </c>
      <c r="S61" s="16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1"/>
    </row>
    <row r="62" spans="1:30" s="136" customFormat="1" ht="15.75" customHeight="1" x14ac:dyDescent="0.25">
      <c r="A62" s="431"/>
      <c r="B62" s="432" t="s">
        <v>310</v>
      </c>
      <c r="C62" s="434" t="s">
        <v>309</v>
      </c>
      <c r="D62" s="435"/>
      <c r="E62" s="40" t="s">
        <v>304</v>
      </c>
      <c r="F62" s="159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1"/>
      <c r="S62" s="16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1"/>
    </row>
    <row r="63" spans="1:30" s="136" customFormat="1" ht="15" customHeight="1" x14ac:dyDescent="0.25">
      <c r="A63" s="431"/>
      <c r="B63" s="433"/>
      <c r="C63" s="436"/>
      <c r="D63" s="437"/>
      <c r="E63" s="40" t="s">
        <v>208</v>
      </c>
      <c r="F63" s="159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1"/>
      <c r="S63" s="160"/>
      <c r="T63" s="140"/>
      <c r="U63" s="140">
        <v>160</v>
      </c>
      <c r="V63" s="140"/>
      <c r="W63" s="140"/>
      <c r="X63" s="140"/>
      <c r="Y63" s="140"/>
      <c r="Z63" s="140"/>
      <c r="AA63" s="140">
        <v>788.35</v>
      </c>
      <c r="AB63" s="140"/>
      <c r="AC63" s="140"/>
      <c r="AD63" s="141">
        <v>440</v>
      </c>
    </row>
    <row r="64" spans="1:30" s="136" customFormat="1" ht="15" customHeight="1" x14ac:dyDescent="0.25">
      <c r="A64" s="421" t="s">
        <v>203</v>
      </c>
      <c r="B64" s="422" t="s">
        <v>287</v>
      </c>
      <c r="C64" s="403" t="s">
        <v>309</v>
      </c>
      <c r="D64" s="403"/>
      <c r="E64" s="40" t="s">
        <v>304</v>
      </c>
      <c r="F64" s="159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1"/>
      <c r="S64" s="16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1"/>
    </row>
    <row r="65" spans="1:30" s="136" customFormat="1" x14ac:dyDescent="0.25">
      <c r="A65" s="421"/>
      <c r="B65" s="422"/>
      <c r="C65" s="403"/>
      <c r="D65" s="403"/>
      <c r="E65" s="40" t="s">
        <v>210</v>
      </c>
      <c r="F65" s="159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1"/>
      <c r="S65" s="160"/>
      <c r="T65" s="140"/>
      <c r="U65" s="140">
        <v>6</v>
      </c>
      <c r="V65" s="140"/>
      <c r="W65" s="140"/>
      <c r="X65" s="140"/>
      <c r="Y65" s="140"/>
      <c r="Z65" s="140"/>
      <c r="AA65" s="140">
        <v>170.98</v>
      </c>
      <c r="AB65" s="140"/>
      <c r="AC65" s="140"/>
      <c r="AD65" s="141">
        <v>2195</v>
      </c>
    </row>
    <row r="66" spans="1:30" s="136" customFormat="1" x14ac:dyDescent="0.25">
      <c r="A66" s="421"/>
      <c r="B66" s="422"/>
      <c r="C66" s="403"/>
      <c r="D66" s="403"/>
      <c r="E66" s="40" t="s">
        <v>213</v>
      </c>
      <c r="F66" s="162"/>
      <c r="G66" s="163"/>
      <c r="H66" s="163"/>
      <c r="I66" s="163"/>
      <c r="J66" s="163"/>
      <c r="K66" s="163"/>
      <c r="L66" s="163"/>
      <c r="M66" s="163"/>
      <c r="N66" s="140"/>
      <c r="O66" s="140"/>
      <c r="P66" s="140"/>
      <c r="Q66" s="141"/>
      <c r="S66" s="16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1"/>
    </row>
    <row r="67" spans="1:30" s="136" customFormat="1" ht="15" customHeight="1" x14ac:dyDescent="0.25">
      <c r="C67" s="51"/>
      <c r="D67" s="52"/>
      <c r="E67" s="137"/>
    </row>
    <row r="68" spans="1:30" s="136" customFormat="1" ht="21" customHeight="1" thickBot="1" x14ac:dyDescent="0.3">
      <c r="A68" s="423" t="s">
        <v>288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</row>
    <row r="69" spans="1:30" s="136" customFormat="1" ht="36.75" customHeight="1" x14ac:dyDescent="0.25">
      <c r="A69" s="424" t="s">
        <v>271</v>
      </c>
      <c r="B69" s="425"/>
      <c r="C69" s="425"/>
      <c r="D69" s="428" t="s">
        <v>289</v>
      </c>
      <c r="E69" s="428" t="s">
        <v>290</v>
      </c>
      <c r="F69" s="428" t="s">
        <v>291</v>
      </c>
      <c r="G69" s="428"/>
      <c r="H69" s="428"/>
      <c r="I69" s="428" t="s">
        <v>292</v>
      </c>
      <c r="J69" s="428"/>
      <c r="K69" s="428"/>
      <c r="L69" s="429" t="s">
        <v>277</v>
      </c>
      <c r="M69" s="429"/>
      <c r="N69" s="429"/>
      <c r="O69" s="417" t="s">
        <v>278</v>
      </c>
      <c r="P69" s="417"/>
      <c r="Q69" s="418"/>
      <c r="S69" s="419"/>
      <c r="T69" s="419"/>
      <c r="U69" s="419"/>
      <c r="V69" s="419"/>
      <c r="W69" s="419"/>
      <c r="X69" s="419"/>
      <c r="Y69" s="346"/>
      <c r="Z69" s="346"/>
      <c r="AA69" s="346"/>
      <c r="AB69" s="346"/>
      <c r="AC69" s="346"/>
      <c r="AD69" s="346"/>
    </row>
    <row r="70" spans="1:30" s="136" customFormat="1" ht="15" customHeight="1" thickBot="1" x14ac:dyDescent="0.3">
      <c r="A70" s="426"/>
      <c r="B70" s="427"/>
      <c r="C70" s="427"/>
      <c r="D70" s="413"/>
      <c r="E70" s="413"/>
      <c r="F70" s="53">
        <f>$F$4</f>
        <v>2016</v>
      </c>
      <c r="G70" s="53">
        <f>$E$4</f>
        <v>2017</v>
      </c>
      <c r="H70" s="53">
        <f>$D$4</f>
        <v>2018</v>
      </c>
      <c r="I70" s="53">
        <f>$F$4</f>
        <v>2016</v>
      </c>
      <c r="J70" s="53">
        <f>$E$4</f>
        <v>2017</v>
      </c>
      <c r="K70" s="53">
        <f>$D$4</f>
        <v>2018</v>
      </c>
      <c r="L70" s="53">
        <f>$F$4</f>
        <v>2016</v>
      </c>
      <c r="M70" s="53">
        <f>$E$4</f>
        <v>2017</v>
      </c>
      <c r="N70" s="53">
        <f>$D$4</f>
        <v>2018</v>
      </c>
      <c r="O70" s="53">
        <f>$F$4</f>
        <v>2016</v>
      </c>
      <c r="P70" s="53">
        <f>$E$4</f>
        <v>2017</v>
      </c>
      <c r="Q70" s="46">
        <f>$D$4</f>
        <v>2018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1:30" s="136" customFormat="1" ht="15" customHeight="1" x14ac:dyDescent="0.25">
      <c r="A71" s="408" t="s">
        <v>279</v>
      </c>
      <c r="B71" s="409"/>
      <c r="C71" s="409"/>
      <c r="D71" s="409" t="s">
        <v>293</v>
      </c>
      <c r="E71" s="164" t="s">
        <v>294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</row>
    <row r="72" spans="1:30" s="136" customFormat="1" x14ac:dyDescent="0.25">
      <c r="A72" s="420"/>
      <c r="B72" s="403"/>
      <c r="C72" s="403"/>
      <c r="D72" s="403"/>
      <c r="E72" s="167" t="s">
        <v>295</v>
      </c>
      <c r="F72" s="140"/>
      <c r="G72" s="140"/>
      <c r="H72" s="140">
        <v>1</v>
      </c>
      <c r="I72" s="140"/>
      <c r="J72" s="140"/>
      <c r="K72" s="140"/>
      <c r="L72" s="140"/>
      <c r="M72" s="140"/>
      <c r="N72" s="140">
        <v>2233.8200000000002</v>
      </c>
      <c r="O72" s="140"/>
      <c r="P72" s="140"/>
      <c r="Q72" s="141">
        <v>188.2</v>
      </c>
    </row>
    <row r="73" spans="1:30" s="136" customFormat="1" x14ac:dyDescent="0.25">
      <c r="A73" s="420"/>
      <c r="B73" s="403"/>
      <c r="C73" s="403"/>
      <c r="D73" s="403"/>
      <c r="E73" s="167" t="s">
        <v>296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</row>
    <row r="74" spans="1:30" s="136" customFormat="1" x14ac:dyDescent="0.25">
      <c r="E74" s="137"/>
    </row>
    <row r="75" spans="1:30" s="136" customFormat="1" x14ac:dyDescent="0.25">
      <c r="A75" s="401" t="s">
        <v>297</v>
      </c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</row>
    <row r="76" spans="1:30" s="136" customFormat="1" ht="15" customHeight="1" x14ac:dyDescent="0.25">
      <c r="A76" s="408" t="s">
        <v>271</v>
      </c>
      <c r="B76" s="409"/>
      <c r="C76" s="409"/>
      <c r="D76" s="412" t="s">
        <v>298</v>
      </c>
      <c r="E76" s="412" t="s">
        <v>299</v>
      </c>
      <c r="F76" s="412" t="s">
        <v>291</v>
      </c>
      <c r="G76" s="412"/>
      <c r="H76" s="412"/>
      <c r="I76" s="412" t="s">
        <v>292</v>
      </c>
      <c r="J76" s="412"/>
      <c r="K76" s="412"/>
      <c r="L76" s="415" t="s">
        <v>277</v>
      </c>
      <c r="M76" s="415"/>
      <c r="N76" s="416"/>
    </row>
    <row r="77" spans="1:30" s="136" customFormat="1" ht="15.75" thickBot="1" x14ac:dyDescent="0.3">
      <c r="A77" s="410"/>
      <c r="B77" s="411"/>
      <c r="C77" s="411"/>
      <c r="D77" s="413"/>
      <c r="E77" s="414"/>
      <c r="F77" s="48">
        <f>$F$4</f>
        <v>2016</v>
      </c>
      <c r="G77" s="48">
        <f>$E$4</f>
        <v>2017</v>
      </c>
      <c r="H77" s="48">
        <f>$D$4</f>
        <v>2018</v>
      </c>
      <c r="I77" s="48">
        <f>$F$4</f>
        <v>2016</v>
      </c>
      <c r="J77" s="48">
        <f>$E$4</f>
        <v>2017</v>
      </c>
      <c r="K77" s="48">
        <f>$D$4</f>
        <v>2018</v>
      </c>
      <c r="L77" s="48">
        <f>$F$4</f>
        <v>2016</v>
      </c>
      <c r="M77" s="48">
        <f>$E$4</f>
        <v>2017</v>
      </c>
      <c r="N77" s="49">
        <f>$D$4</f>
        <v>2018</v>
      </c>
    </row>
    <row r="78" spans="1:30" s="136" customFormat="1" ht="15" customHeight="1" x14ac:dyDescent="0.25">
      <c r="A78" s="403" t="s">
        <v>279</v>
      </c>
      <c r="B78" s="403"/>
      <c r="C78" s="403"/>
      <c r="D78" s="404" t="s">
        <v>155</v>
      </c>
      <c r="E78" s="40" t="s">
        <v>311</v>
      </c>
      <c r="F78" s="140"/>
      <c r="G78" s="140"/>
      <c r="H78" s="140"/>
      <c r="I78" s="140"/>
      <c r="J78" s="140"/>
      <c r="K78" s="140"/>
      <c r="L78" s="140"/>
      <c r="M78" s="140"/>
      <c r="N78" s="140"/>
    </row>
    <row r="79" spans="1:30" s="136" customFormat="1" ht="15" customHeight="1" x14ac:dyDescent="0.25">
      <c r="A79" s="403"/>
      <c r="B79" s="403"/>
      <c r="C79" s="403"/>
      <c r="D79" s="405"/>
      <c r="E79" s="40" t="s">
        <v>315</v>
      </c>
      <c r="F79" s="140"/>
      <c r="G79" s="140"/>
      <c r="H79" s="140"/>
      <c r="I79" s="140"/>
      <c r="J79" s="140"/>
      <c r="K79" s="140"/>
      <c r="L79" s="140">
        <v>2</v>
      </c>
      <c r="M79" s="140"/>
      <c r="N79" s="140"/>
    </row>
    <row r="80" spans="1:30" s="136" customFormat="1" ht="15" customHeight="1" x14ac:dyDescent="0.25">
      <c r="A80" s="403"/>
      <c r="B80" s="403"/>
      <c r="C80" s="403"/>
      <c r="D80" s="405"/>
      <c r="E80" s="40" t="s">
        <v>316</v>
      </c>
      <c r="F80" s="140">
        <v>1</v>
      </c>
      <c r="G80" s="140">
        <v>1</v>
      </c>
      <c r="H80" s="140"/>
      <c r="I80" s="140"/>
      <c r="J80" s="140"/>
      <c r="K80" s="140"/>
      <c r="L80" s="140">
        <v>586.64</v>
      </c>
      <c r="M80" s="140">
        <v>797.51</v>
      </c>
      <c r="N80" s="140"/>
    </row>
    <row r="81" spans="1:30" s="136" customFormat="1" ht="15" customHeight="1" x14ac:dyDescent="0.25">
      <c r="A81" s="403"/>
      <c r="B81" s="403"/>
      <c r="C81" s="403"/>
      <c r="D81" s="405"/>
      <c r="E81" s="40" t="s">
        <v>317</v>
      </c>
      <c r="F81" s="140"/>
      <c r="G81" s="140"/>
      <c r="H81" s="140"/>
      <c r="I81" s="140"/>
      <c r="J81" s="140"/>
      <c r="K81" s="140"/>
      <c r="L81" s="140">
        <v>4.12</v>
      </c>
      <c r="M81" s="140">
        <v>4.5</v>
      </c>
      <c r="N81" s="140"/>
    </row>
    <row r="82" spans="1:30" s="136" customFormat="1" ht="15" customHeight="1" x14ac:dyDescent="0.25">
      <c r="A82" s="403"/>
      <c r="B82" s="403"/>
      <c r="C82" s="403"/>
      <c r="D82" s="405"/>
      <c r="E82" s="40" t="s">
        <v>323</v>
      </c>
      <c r="F82" s="140"/>
      <c r="G82" s="140"/>
      <c r="H82" s="140"/>
      <c r="I82" s="140"/>
      <c r="J82" s="140"/>
      <c r="K82" s="140"/>
      <c r="L82" s="140">
        <v>4</v>
      </c>
      <c r="M82" s="140"/>
      <c r="N82" s="140"/>
    </row>
    <row r="83" spans="1:30" s="136" customFormat="1" ht="15" customHeight="1" x14ac:dyDescent="0.25">
      <c r="A83" s="403"/>
      <c r="B83" s="403"/>
      <c r="C83" s="403"/>
      <c r="D83" s="405"/>
      <c r="E83" s="40" t="s">
        <v>324</v>
      </c>
      <c r="F83" s="140"/>
      <c r="G83" s="140"/>
      <c r="H83" s="140">
        <v>1</v>
      </c>
      <c r="I83" s="140"/>
      <c r="J83" s="140"/>
      <c r="K83" s="140"/>
      <c r="L83" s="140"/>
      <c r="M83" s="140"/>
      <c r="N83" s="140">
        <v>1059.2</v>
      </c>
    </row>
    <row r="84" spans="1:30" s="136" customFormat="1" ht="15.75" customHeight="1" x14ac:dyDescent="0.25">
      <c r="A84" s="403"/>
      <c r="B84" s="403"/>
      <c r="C84" s="403"/>
      <c r="D84" s="401" t="s">
        <v>300</v>
      </c>
      <c r="E84" s="40" t="s">
        <v>311</v>
      </c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30" s="136" customFormat="1" ht="15" customHeight="1" x14ac:dyDescent="0.25">
      <c r="A85" s="403"/>
      <c r="B85" s="403"/>
      <c r="C85" s="403"/>
      <c r="D85" s="401"/>
      <c r="E85" s="40" t="s">
        <v>317</v>
      </c>
      <c r="F85" s="140"/>
      <c r="G85" s="140"/>
      <c r="H85" s="140">
        <v>2</v>
      </c>
      <c r="I85" s="140"/>
      <c r="J85" s="140"/>
      <c r="K85" s="140"/>
      <c r="L85" s="140"/>
      <c r="M85" s="140"/>
      <c r="N85" s="140">
        <v>1557.2</v>
      </c>
    </row>
    <row r="86" spans="1:30" s="136" customFormat="1" ht="15" customHeight="1" x14ac:dyDescent="0.25">
      <c r="A86" s="403"/>
      <c r="B86" s="403"/>
      <c r="C86" s="403"/>
      <c r="D86" s="401"/>
      <c r="E86" s="40" t="s">
        <v>323</v>
      </c>
      <c r="F86" s="140"/>
      <c r="G86" s="140"/>
      <c r="H86" s="140"/>
      <c r="I86" s="140"/>
      <c r="J86" s="140"/>
      <c r="K86" s="140"/>
      <c r="L86" s="140">
        <v>11.55</v>
      </c>
      <c r="M86" s="140"/>
      <c r="N86" s="140"/>
    </row>
    <row r="87" spans="1:30" s="136" customFormat="1" x14ac:dyDescent="0.25">
      <c r="E87" s="137"/>
    </row>
    <row r="88" spans="1:30" s="136" customFormat="1" x14ac:dyDescent="0.25">
      <c r="E88" s="137"/>
    </row>
    <row r="89" spans="1:30" s="136" customFormat="1" x14ac:dyDescent="0.25">
      <c r="E89" s="137"/>
    </row>
    <row r="90" spans="1:30" s="136" customFormat="1" ht="15.75" thickBot="1" x14ac:dyDescent="0.3">
      <c r="A90" s="406" t="s">
        <v>318</v>
      </c>
      <c r="B90" s="406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</row>
    <row r="91" spans="1:30" s="136" customFormat="1" ht="15" customHeight="1" x14ac:dyDescent="0.25">
      <c r="A91" s="401" t="s">
        <v>271</v>
      </c>
      <c r="B91" s="401" t="s">
        <v>319</v>
      </c>
      <c r="C91" s="401"/>
      <c r="D91" s="401"/>
      <c r="E91" s="401"/>
      <c r="F91" s="407" t="s">
        <v>269</v>
      </c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156"/>
      <c r="S91" s="407" t="s">
        <v>270</v>
      </c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</row>
    <row r="92" spans="1:30" s="136" customFormat="1" x14ac:dyDescent="0.25">
      <c r="A92" s="401"/>
      <c r="B92" s="401"/>
      <c r="C92" s="401"/>
      <c r="D92" s="401"/>
      <c r="E92" s="401"/>
      <c r="F92" s="401" t="s">
        <v>275</v>
      </c>
      <c r="G92" s="401"/>
      <c r="H92" s="401"/>
      <c r="I92" s="401" t="s">
        <v>276</v>
      </c>
      <c r="J92" s="401"/>
      <c r="K92" s="401"/>
      <c r="L92" s="401" t="s">
        <v>277</v>
      </c>
      <c r="M92" s="401"/>
      <c r="N92" s="401"/>
      <c r="O92" s="402" t="s">
        <v>278</v>
      </c>
      <c r="P92" s="402"/>
      <c r="Q92" s="402"/>
      <c r="R92" s="157"/>
      <c r="S92" s="401" t="s">
        <v>275</v>
      </c>
      <c r="T92" s="401"/>
      <c r="U92" s="401"/>
      <c r="V92" s="401" t="s">
        <v>276</v>
      </c>
      <c r="W92" s="401"/>
      <c r="X92" s="401"/>
      <c r="Y92" s="401" t="s">
        <v>277</v>
      </c>
      <c r="Z92" s="401"/>
      <c r="AA92" s="401"/>
      <c r="AB92" s="402" t="s">
        <v>278</v>
      </c>
      <c r="AC92" s="402"/>
      <c r="AD92" s="402"/>
    </row>
    <row r="93" spans="1:30" s="136" customFormat="1" x14ac:dyDescent="0.25">
      <c r="A93" s="401"/>
      <c r="B93" s="401"/>
      <c r="C93" s="401"/>
      <c r="D93" s="401"/>
      <c r="E93" s="401"/>
      <c r="F93" s="40">
        <f>$F$4</f>
        <v>2016</v>
      </c>
      <c r="G93" s="40">
        <f>$E$4</f>
        <v>2017</v>
      </c>
      <c r="H93" s="40">
        <f>$D$4</f>
        <v>2018</v>
      </c>
      <c r="I93" s="40">
        <f>$F$4</f>
        <v>2016</v>
      </c>
      <c r="J93" s="40">
        <f>$E$4</f>
        <v>2017</v>
      </c>
      <c r="K93" s="40">
        <f>$D$4</f>
        <v>2018</v>
      </c>
      <c r="L93" s="40">
        <f>$F$4</f>
        <v>2016</v>
      </c>
      <c r="M93" s="40">
        <f>$E$4</f>
        <v>2017</v>
      </c>
      <c r="N93" s="40">
        <f>$D$4</f>
        <v>2018</v>
      </c>
      <c r="O93" s="40">
        <f>$F$4</f>
        <v>2016</v>
      </c>
      <c r="P93" s="40">
        <f>$E$4</f>
        <v>2017</v>
      </c>
      <c r="Q93" s="40">
        <f>$D$4</f>
        <v>2018</v>
      </c>
      <c r="R93" s="51"/>
      <c r="S93" s="40">
        <f>$F$4</f>
        <v>2016</v>
      </c>
      <c r="T93" s="40">
        <f>$E$4</f>
        <v>2017</v>
      </c>
      <c r="U93" s="40">
        <f>$D$4</f>
        <v>2018</v>
      </c>
      <c r="V93" s="40">
        <f>$F$4</f>
        <v>2016</v>
      </c>
      <c r="W93" s="40">
        <f>$E$4</f>
        <v>2017</v>
      </c>
      <c r="X93" s="40">
        <f>$D$4</f>
        <v>2018</v>
      </c>
      <c r="Y93" s="40">
        <f>$F$4</f>
        <v>2016</v>
      </c>
      <c r="Z93" s="40">
        <f>$E$4</f>
        <v>2017</v>
      </c>
      <c r="AA93" s="40">
        <f>$D$4</f>
        <v>2018</v>
      </c>
      <c r="AB93" s="40">
        <f>$F$4</f>
        <v>2016</v>
      </c>
      <c r="AC93" s="40">
        <f>$E$4</f>
        <v>2017</v>
      </c>
      <c r="AD93" s="40">
        <f>$D$4</f>
        <v>2018</v>
      </c>
    </row>
    <row r="94" spans="1:30" s="136" customFormat="1" ht="76.5" customHeight="1" x14ac:dyDescent="0.25">
      <c r="A94" s="168" t="s">
        <v>279</v>
      </c>
      <c r="B94" s="400" t="s">
        <v>320</v>
      </c>
      <c r="C94" s="400"/>
      <c r="D94" s="400"/>
      <c r="E94" s="40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S94" s="140"/>
      <c r="T94" s="140"/>
      <c r="U94" s="140"/>
      <c r="V94" s="140"/>
      <c r="W94" s="140"/>
      <c r="X94" s="140"/>
      <c r="Y94" s="140"/>
      <c r="Z94" s="169">
        <v>236.76</v>
      </c>
      <c r="AA94" s="169">
        <v>377.71</v>
      </c>
      <c r="AB94" s="140"/>
      <c r="AC94" s="140"/>
      <c r="AD94" s="140"/>
    </row>
  </sheetData>
  <mergeCells count="108">
    <mergeCell ref="B1:O1"/>
    <mergeCell ref="B3:B4"/>
    <mergeCell ref="C3:C4"/>
    <mergeCell ref="D3:F3"/>
    <mergeCell ref="G3:I3"/>
    <mergeCell ref="J3:L3"/>
    <mergeCell ref="M3:O3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A48:A49"/>
    <mergeCell ref="B48:B49"/>
    <mergeCell ref="C48:C49"/>
    <mergeCell ref="D48:D49"/>
    <mergeCell ref="A51:AD51"/>
    <mergeCell ref="F52:Q52"/>
    <mergeCell ref="S52:AD52"/>
    <mergeCell ref="O42:Q42"/>
    <mergeCell ref="S42:U42"/>
    <mergeCell ref="V42:X42"/>
    <mergeCell ref="Y42:AA42"/>
    <mergeCell ref="AB42:AD42"/>
    <mergeCell ref="A44:A47"/>
    <mergeCell ref="B44:B47"/>
    <mergeCell ref="C44:C47"/>
    <mergeCell ref="D44:D47"/>
    <mergeCell ref="V53:X53"/>
    <mergeCell ref="Y53:AA53"/>
    <mergeCell ref="AB53:AD53"/>
    <mergeCell ref="A53:A54"/>
    <mergeCell ref="B53:B54"/>
    <mergeCell ref="C53:D54"/>
    <mergeCell ref="E53:E54"/>
    <mergeCell ref="F53:H53"/>
    <mergeCell ref="I53:K53"/>
    <mergeCell ref="A55:A63"/>
    <mergeCell ref="B55:B61"/>
    <mergeCell ref="C55:D59"/>
    <mergeCell ref="C60:D61"/>
    <mergeCell ref="B62:B63"/>
    <mergeCell ref="C62:D63"/>
    <mergeCell ref="L53:N53"/>
    <mergeCell ref="O53:Q53"/>
    <mergeCell ref="S53:U53"/>
    <mergeCell ref="V69:X69"/>
    <mergeCell ref="Y69:AA69"/>
    <mergeCell ref="AB69:AD69"/>
    <mergeCell ref="A71:C73"/>
    <mergeCell ref="D71:D73"/>
    <mergeCell ref="A64:A66"/>
    <mergeCell ref="B64:B66"/>
    <mergeCell ref="C64:D66"/>
    <mergeCell ref="A68:Q68"/>
    <mergeCell ref="A69:C70"/>
    <mergeCell ref="D69:D70"/>
    <mergeCell ref="E69:E70"/>
    <mergeCell ref="F69:H69"/>
    <mergeCell ref="I69:K69"/>
    <mergeCell ref="L69:N69"/>
    <mergeCell ref="A75:N75"/>
    <mergeCell ref="A76:C77"/>
    <mergeCell ref="D76:D77"/>
    <mergeCell ref="E76:E77"/>
    <mergeCell ref="F76:H76"/>
    <mergeCell ref="I76:K76"/>
    <mergeCell ref="L76:N76"/>
    <mergeCell ref="O69:Q69"/>
    <mergeCell ref="S69:U69"/>
    <mergeCell ref="B94:E94"/>
    <mergeCell ref="L92:N92"/>
    <mergeCell ref="O92:Q92"/>
    <mergeCell ref="S92:U92"/>
    <mergeCell ref="V92:X92"/>
    <mergeCell ref="Y92:AA92"/>
    <mergeCell ref="AB92:AD92"/>
    <mergeCell ref="A78:C86"/>
    <mergeCell ref="D78:D83"/>
    <mergeCell ref="D84:D86"/>
    <mergeCell ref="A90:AD90"/>
    <mergeCell ref="A91:A93"/>
    <mergeCell ref="B91:E93"/>
    <mergeCell ref="F91:Q91"/>
    <mergeCell ref="S91:AD91"/>
    <mergeCell ref="F92:H92"/>
    <mergeCell ref="I92:K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2F56-0F37-4922-978A-395AD243A790}">
  <dimension ref="A1:D22"/>
  <sheetViews>
    <sheetView zoomScaleNormal="100" zoomScaleSheetLayoutView="85" workbookViewId="0">
      <selection activeCell="H16" sqref="H16"/>
    </sheetView>
  </sheetViews>
  <sheetFormatPr defaultRowHeight="15" x14ac:dyDescent="0.25"/>
  <cols>
    <col min="1" max="1" width="5.42578125" style="22" customWidth="1"/>
    <col min="2" max="2" width="31.42578125" style="22" customWidth="1"/>
    <col min="3" max="3" width="26.42578125" style="22" customWidth="1"/>
    <col min="4" max="4" width="19.85546875" style="22" customWidth="1"/>
    <col min="5" max="256" width="9.140625" style="22"/>
    <col min="257" max="257" width="5.42578125" style="22" customWidth="1"/>
    <col min="258" max="258" width="31.42578125" style="22" customWidth="1"/>
    <col min="259" max="259" width="26.42578125" style="22" customWidth="1"/>
    <col min="260" max="260" width="19.85546875" style="22" customWidth="1"/>
    <col min="261" max="512" width="9.140625" style="22"/>
    <col min="513" max="513" width="5.42578125" style="22" customWidth="1"/>
    <col min="514" max="514" width="31.42578125" style="22" customWidth="1"/>
    <col min="515" max="515" width="26.42578125" style="22" customWidth="1"/>
    <col min="516" max="516" width="19.85546875" style="22" customWidth="1"/>
    <col min="517" max="768" width="9.140625" style="22"/>
    <col min="769" max="769" width="5.42578125" style="22" customWidth="1"/>
    <col min="770" max="770" width="31.42578125" style="22" customWidth="1"/>
    <col min="771" max="771" width="26.42578125" style="22" customWidth="1"/>
    <col min="772" max="772" width="19.85546875" style="22" customWidth="1"/>
    <col min="773" max="1024" width="9.140625" style="22"/>
    <col min="1025" max="1025" width="5.42578125" style="22" customWidth="1"/>
    <col min="1026" max="1026" width="31.42578125" style="22" customWidth="1"/>
    <col min="1027" max="1027" width="26.42578125" style="22" customWidth="1"/>
    <col min="1028" max="1028" width="19.85546875" style="22" customWidth="1"/>
    <col min="1029" max="1280" width="9.140625" style="22"/>
    <col min="1281" max="1281" width="5.42578125" style="22" customWidth="1"/>
    <col min="1282" max="1282" width="31.42578125" style="22" customWidth="1"/>
    <col min="1283" max="1283" width="26.42578125" style="22" customWidth="1"/>
    <col min="1284" max="1284" width="19.85546875" style="22" customWidth="1"/>
    <col min="1285" max="1536" width="9.140625" style="22"/>
    <col min="1537" max="1537" width="5.42578125" style="22" customWidth="1"/>
    <col min="1538" max="1538" width="31.42578125" style="22" customWidth="1"/>
    <col min="1539" max="1539" width="26.42578125" style="22" customWidth="1"/>
    <col min="1540" max="1540" width="19.85546875" style="22" customWidth="1"/>
    <col min="1541" max="1792" width="9.140625" style="22"/>
    <col min="1793" max="1793" width="5.42578125" style="22" customWidth="1"/>
    <col min="1794" max="1794" width="31.42578125" style="22" customWidth="1"/>
    <col min="1795" max="1795" width="26.42578125" style="22" customWidth="1"/>
    <col min="1796" max="1796" width="19.85546875" style="22" customWidth="1"/>
    <col min="1797" max="2048" width="9.140625" style="22"/>
    <col min="2049" max="2049" width="5.42578125" style="22" customWidth="1"/>
    <col min="2050" max="2050" width="31.42578125" style="22" customWidth="1"/>
    <col min="2051" max="2051" width="26.42578125" style="22" customWidth="1"/>
    <col min="2052" max="2052" width="19.85546875" style="22" customWidth="1"/>
    <col min="2053" max="2304" width="9.140625" style="22"/>
    <col min="2305" max="2305" width="5.42578125" style="22" customWidth="1"/>
    <col min="2306" max="2306" width="31.42578125" style="22" customWidth="1"/>
    <col min="2307" max="2307" width="26.42578125" style="22" customWidth="1"/>
    <col min="2308" max="2308" width="19.85546875" style="22" customWidth="1"/>
    <col min="2309" max="2560" width="9.140625" style="22"/>
    <col min="2561" max="2561" width="5.42578125" style="22" customWidth="1"/>
    <col min="2562" max="2562" width="31.42578125" style="22" customWidth="1"/>
    <col min="2563" max="2563" width="26.42578125" style="22" customWidth="1"/>
    <col min="2564" max="2564" width="19.85546875" style="22" customWidth="1"/>
    <col min="2565" max="2816" width="9.140625" style="22"/>
    <col min="2817" max="2817" width="5.42578125" style="22" customWidth="1"/>
    <col min="2818" max="2818" width="31.42578125" style="22" customWidth="1"/>
    <col min="2819" max="2819" width="26.42578125" style="22" customWidth="1"/>
    <col min="2820" max="2820" width="19.85546875" style="22" customWidth="1"/>
    <col min="2821" max="3072" width="9.140625" style="22"/>
    <col min="3073" max="3073" width="5.42578125" style="22" customWidth="1"/>
    <col min="3074" max="3074" width="31.42578125" style="22" customWidth="1"/>
    <col min="3075" max="3075" width="26.42578125" style="22" customWidth="1"/>
    <col min="3076" max="3076" width="19.85546875" style="22" customWidth="1"/>
    <col min="3077" max="3328" width="9.140625" style="22"/>
    <col min="3329" max="3329" width="5.42578125" style="22" customWidth="1"/>
    <col min="3330" max="3330" width="31.42578125" style="22" customWidth="1"/>
    <col min="3331" max="3331" width="26.42578125" style="22" customWidth="1"/>
    <col min="3332" max="3332" width="19.85546875" style="22" customWidth="1"/>
    <col min="3333" max="3584" width="9.140625" style="22"/>
    <col min="3585" max="3585" width="5.42578125" style="22" customWidth="1"/>
    <col min="3586" max="3586" width="31.42578125" style="22" customWidth="1"/>
    <col min="3587" max="3587" width="26.42578125" style="22" customWidth="1"/>
    <col min="3588" max="3588" width="19.85546875" style="22" customWidth="1"/>
    <col min="3589" max="3840" width="9.140625" style="22"/>
    <col min="3841" max="3841" width="5.42578125" style="22" customWidth="1"/>
    <col min="3842" max="3842" width="31.42578125" style="22" customWidth="1"/>
    <col min="3843" max="3843" width="26.42578125" style="22" customWidth="1"/>
    <col min="3844" max="3844" width="19.85546875" style="22" customWidth="1"/>
    <col min="3845" max="4096" width="9.140625" style="22"/>
    <col min="4097" max="4097" width="5.42578125" style="22" customWidth="1"/>
    <col min="4098" max="4098" width="31.42578125" style="22" customWidth="1"/>
    <col min="4099" max="4099" width="26.42578125" style="22" customWidth="1"/>
    <col min="4100" max="4100" width="19.85546875" style="22" customWidth="1"/>
    <col min="4101" max="4352" width="9.140625" style="22"/>
    <col min="4353" max="4353" width="5.42578125" style="22" customWidth="1"/>
    <col min="4354" max="4354" width="31.42578125" style="22" customWidth="1"/>
    <col min="4355" max="4355" width="26.42578125" style="22" customWidth="1"/>
    <col min="4356" max="4356" width="19.85546875" style="22" customWidth="1"/>
    <col min="4357" max="4608" width="9.140625" style="22"/>
    <col min="4609" max="4609" width="5.42578125" style="22" customWidth="1"/>
    <col min="4610" max="4610" width="31.42578125" style="22" customWidth="1"/>
    <col min="4611" max="4611" width="26.42578125" style="22" customWidth="1"/>
    <col min="4612" max="4612" width="19.85546875" style="22" customWidth="1"/>
    <col min="4613" max="4864" width="9.140625" style="22"/>
    <col min="4865" max="4865" width="5.42578125" style="22" customWidth="1"/>
    <col min="4866" max="4866" width="31.42578125" style="22" customWidth="1"/>
    <col min="4867" max="4867" width="26.42578125" style="22" customWidth="1"/>
    <col min="4868" max="4868" width="19.85546875" style="22" customWidth="1"/>
    <col min="4869" max="5120" width="9.140625" style="22"/>
    <col min="5121" max="5121" width="5.42578125" style="22" customWidth="1"/>
    <col min="5122" max="5122" width="31.42578125" style="22" customWidth="1"/>
    <col min="5123" max="5123" width="26.42578125" style="22" customWidth="1"/>
    <col min="5124" max="5124" width="19.85546875" style="22" customWidth="1"/>
    <col min="5125" max="5376" width="9.140625" style="22"/>
    <col min="5377" max="5377" width="5.42578125" style="22" customWidth="1"/>
    <col min="5378" max="5378" width="31.42578125" style="22" customWidth="1"/>
    <col min="5379" max="5379" width="26.42578125" style="22" customWidth="1"/>
    <col min="5380" max="5380" width="19.85546875" style="22" customWidth="1"/>
    <col min="5381" max="5632" width="9.140625" style="22"/>
    <col min="5633" max="5633" width="5.42578125" style="22" customWidth="1"/>
    <col min="5634" max="5634" width="31.42578125" style="22" customWidth="1"/>
    <col min="5635" max="5635" width="26.42578125" style="22" customWidth="1"/>
    <col min="5636" max="5636" width="19.85546875" style="22" customWidth="1"/>
    <col min="5637" max="5888" width="9.140625" style="22"/>
    <col min="5889" max="5889" width="5.42578125" style="22" customWidth="1"/>
    <col min="5890" max="5890" width="31.42578125" style="22" customWidth="1"/>
    <col min="5891" max="5891" width="26.42578125" style="22" customWidth="1"/>
    <col min="5892" max="5892" width="19.85546875" style="22" customWidth="1"/>
    <col min="5893" max="6144" width="9.140625" style="22"/>
    <col min="6145" max="6145" width="5.42578125" style="22" customWidth="1"/>
    <col min="6146" max="6146" width="31.42578125" style="22" customWidth="1"/>
    <col min="6147" max="6147" width="26.42578125" style="22" customWidth="1"/>
    <col min="6148" max="6148" width="19.85546875" style="22" customWidth="1"/>
    <col min="6149" max="6400" width="9.140625" style="22"/>
    <col min="6401" max="6401" width="5.42578125" style="22" customWidth="1"/>
    <col min="6402" max="6402" width="31.42578125" style="22" customWidth="1"/>
    <col min="6403" max="6403" width="26.42578125" style="22" customWidth="1"/>
    <col min="6404" max="6404" width="19.85546875" style="22" customWidth="1"/>
    <col min="6405" max="6656" width="9.140625" style="22"/>
    <col min="6657" max="6657" width="5.42578125" style="22" customWidth="1"/>
    <col min="6658" max="6658" width="31.42578125" style="22" customWidth="1"/>
    <col min="6659" max="6659" width="26.42578125" style="22" customWidth="1"/>
    <col min="6660" max="6660" width="19.85546875" style="22" customWidth="1"/>
    <col min="6661" max="6912" width="9.140625" style="22"/>
    <col min="6913" max="6913" width="5.42578125" style="22" customWidth="1"/>
    <col min="6914" max="6914" width="31.42578125" style="22" customWidth="1"/>
    <col min="6915" max="6915" width="26.42578125" style="22" customWidth="1"/>
    <col min="6916" max="6916" width="19.85546875" style="22" customWidth="1"/>
    <col min="6917" max="7168" width="9.140625" style="22"/>
    <col min="7169" max="7169" width="5.42578125" style="22" customWidth="1"/>
    <col min="7170" max="7170" width="31.42578125" style="22" customWidth="1"/>
    <col min="7171" max="7171" width="26.42578125" style="22" customWidth="1"/>
    <col min="7172" max="7172" width="19.85546875" style="22" customWidth="1"/>
    <col min="7173" max="7424" width="9.140625" style="22"/>
    <col min="7425" max="7425" width="5.42578125" style="22" customWidth="1"/>
    <col min="7426" max="7426" width="31.42578125" style="22" customWidth="1"/>
    <col min="7427" max="7427" width="26.42578125" style="22" customWidth="1"/>
    <col min="7428" max="7428" width="19.85546875" style="22" customWidth="1"/>
    <col min="7429" max="7680" width="9.140625" style="22"/>
    <col min="7681" max="7681" width="5.42578125" style="22" customWidth="1"/>
    <col min="7682" max="7682" width="31.42578125" style="22" customWidth="1"/>
    <col min="7683" max="7683" width="26.42578125" style="22" customWidth="1"/>
    <col min="7684" max="7684" width="19.85546875" style="22" customWidth="1"/>
    <col min="7685" max="7936" width="9.140625" style="22"/>
    <col min="7937" max="7937" width="5.42578125" style="22" customWidth="1"/>
    <col min="7938" max="7938" width="31.42578125" style="22" customWidth="1"/>
    <col min="7939" max="7939" width="26.42578125" style="22" customWidth="1"/>
    <col min="7940" max="7940" width="19.85546875" style="22" customWidth="1"/>
    <col min="7941" max="8192" width="9.140625" style="22"/>
    <col min="8193" max="8193" width="5.42578125" style="22" customWidth="1"/>
    <col min="8194" max="8194" width="31.42578125" style="22" customWidth="1"/>
    <col min="8195" max="8195" width="26.42578125" style="22" customWidth="1"/>
    <col min="8196" max="8196" width="19.85546875" style="22" customWidth="1"/>
    <col min="8197" max="8448" width="9.140625" style="22"/>
    <col min="8449" max="8449" width="5.42578125" style="22" customWidth="1"/>
    <col min="8450" max="8450" width="31.42578125" style="22" customWidth="1"/>
    <col min="8451" max="8451" width="26.42578125" style="22" customWidth="1"/>
    <col min="8452" max="8452" width="19.85546875" style="22" customWidth="1"/>
    <col min="8453" max="8704" width="9.140625" style="22"/>
    <col min="8705" max="8705" width="5.42578125" style="22" customWidth="1"/>
    <col min="8706" max="8706" width="31.42578125" style="22" customWidth="1"/>
    <col min="8707" max="8707" width="26.42578125" style="22" customWidth="1"/>
    <col min="8708" max="8708" width="19.85546875" style="22" customWidth="1"/>
    <col min="8709" max="8960" width="9.140625" style="22"/>
    <col min="8961" max="8961" width="5.42578125" style="22" customWidth="1"/>
    <col min="8962" max="8962" width="31.42578125" style="22" customWidth="1"/>
    <col min="8963" max="8963" width="26.42578125" style="22" customWidth="1"/>
    <col min="8964" max="8964" width="19.85546875" style="22" customWidth="1"/>
    <col min="8965" max="9216" width="9.140625" style="22"/>
    <col min="9217" max="9217" width="5.42578125" style="22" customWidth="1"/>
    <col min="9218" max="9218" width="31.42578125" style="22" customWidth="1"/>
    <col min="9219" max="9219" width="26.42578125" style="22" customWidth="1"/>
    <col min="9220" max="9220" width="19.85546875" style="22" customWidth="1"/>
    <col min="9221" max="9472" width="9.140625" style="22"/>
    <col min="9473" max="9473" width="5.42578125" style="22" customWidth="1"/>
    <col min="9474" max="9474" width="31.42578125" style="22" customWidth="1"/>
    <col min="9475" max="9475" width="26.42578125" style="22" customWidth="1"/>
    <col min="9476" max="9476" width="19.85546875" style="22" customWidth="1"/>
    <col min="9477" max="9728" width="9.140625" style="22"/>
    <col min="9729" max="9729" width="5.42578125" style="22" customWidth="1"/>
    <col min="9730" max="9730" width="31.42578125" style="22" customWidth="1"/>
    <col min="9731" max="9731" width="26.42578125" style="22" customWidth="1"/>
    <col min="9732" max="9732" width="19.85546875" style="22" customWidth="1"/>
    <col min="9733" max="9984" width="9.140625" style="22"/>
    <col min="9985" max="9985" width="5.42578125" style="22" customWidth="1"/>
    <col min="9986" max="9986" width="31.42578125" style="22" customWidth="1"/>
    <col min="9987" max="9987" width="26.42578125" style="22" customWidth="1"/>
    <col min="9988" max="9988" width="19.85546875" style="22" customWidth="1"/>
    <col min="9989" max="10240" width="9.140625" style="22"/>
    <col min="10241" max="10241" width="5.42578125" style="22" customWidth="1"/>
    <col min="10242" max="10242" width="31.42578125" style="22" customWidth="1"/>
    <col min="10243" max="10243" width="26.42578125" style="22" customWidth="1"/>
    <col min="10244" max="10244" width="19.85546875" style="22" customWidth="1"/>
    <col min="10245" max="10496" width="9.140625" style="22"/>
    <col min="10497" max="10497" width="5.42578125" style="22" customWidth="1"/>
    <col min="10498" max="10498" width="31.42578125" style="22" customWidth="1"/>
    <col min="10499" max="10499" width="26.42578125" style="22" customWidth="1"/>
    <col min="10500" max="10500" width="19.85546875" style="22" customWidth="1"/>
    <col min="10501" max="10752" width="9.140625" style="22"/>
    <col min="10753" max="10753" width="5.42578125" style="22" customWidth="1"/>
    <col min="10754" max="10754" width="31.42578125" style="22" customWidth="1"/>
    <col min="10755" max="10755" width="26.42578125" style="22" customWidth="1"/>
    <col min="10756" max="10756" width="19.85546875" style="22" customWidth="1"/>
    <col min="10757" max="11008" width="9.140625" style="22"/>
    <col min="11009" max="11009" width="5.42578125" style="22" customWidth="1"/>
    <col min="11010" max="11010" width="31.42578125" style="22" customWidth="1"/>
    <col min="11011" max="11011" width="26.42578125" style="22" customWidth="1"/>
    <col min="11012" max="11012" width="19.85546875" style="22" customWidth="1"/>
    <col min="11013" max="11264" width="9.140625" style="22"/>
    <col min="11265" max="11265" width="5.42578125" style="22" customWidth="1"/>
    <col min="11266" max="11266" width="31.42578125" style="22" customWidth="1"/>
    <col min="11267" max="11267" width="26.42578125" style="22" customWidth="1"/>
    <col min="11268" max="11268" width="19.85546875" style="22" customWidth="1"/>
    <col min="11269" max="11520" width="9.140625" style="22"/>
    <col min="11521" max="11521" width="5.42578125" style="22" customWidth="1"/>
    <col min="11522" max="11522" width="31.42578125" style="22" customWidth="1"/>
    <col min="11523" max="11523" width="26.42578125" style="22" customWidth="1"/>
    <col min="11524" max="11524" width="19.85546875" style="22" customWidth="1"/>
    <col min="11525" max="11776" width="9.140625" style="22"/>
    <col min="11777" max="11777" width="5.42578125" style="22" customWidth="1"/>
    <col min="11778" max="11778" width="31.42578125" style="22" customWidth="1"/>
    <col min="11779" max="11779" width="26.42578125" style="22" customWidth="1"/>
    <col min="11780" max="11780" width="19.85546875" style="22" customWidth="1"/>
    <col min="11781" max="12032" width="9.140625" style="22"/>
    <col min="12033" max="12033" width="5.42578125" style="22" customWidth="1"/>
    <col min="12034" max="12034" width="31.42578125" style="22" customWidth="1"/>
    <col min="12035" max="12035" width="26.42578125" style="22" customWidth="1"/>
    <col min="12036" max="12036" width="19.85546875" style="22" customWidth="1"/>
    <col min="12037" max="12288" width="9.140625" style="22"/>
    <col min="12289" max="12289" width="5.42578125" style="22" customWidth="1"/>
    <col min="12290" max="12290" width="31.42578125" style="22" customWidth="1"/>
    <col min="12291" max="12291" width="26.42578125" style="22" customWidth="1"/>
    <col min="12292" max="12292" width="19.85546875" style="22" customWidth="1"/>
    <col min="12293" max="12544" width="9.140625" style="22"/>
    <col min="12545" max="12545" width="5.42578125" style="22" customWidth="1"/>
    <col min="12546" max="12546" width="31.42578125" style="22" customWidth="1"/>
    <col min="12547" max="12547" width="26.42578125" style="22" customWidth="1"/>
    <col min="12548" max="12548" width="19.85546875" style="22" customWidth="1"/>
    <col min="12549" max="12800" width="9.140625" style="22"/>
    <col min="12801" max="12801" width="5.42578125" style="22" customWidth="1"/>
    <col min="12802" max="12802" width="31.42578125" style="22" customWidth="1"/>
    <col min="12803" max="12803" width="26.42578125" style="22" customWidth="1"/>
    <col min="12804" max="12804" width="19.85546875" style="22" customWidth="1"/>
    <col min="12805" max="13056" width="9.140625" style="22"/>
    <col min="13057" max="13057" width="5.42578125" style="22" customWidth="1"/>
    <col min="13058" max="13058" width="31.42578125" style="22" customWidth="1"/>
    <col min="13059" max="13059" width="26.42578125" style="22" customWidth="1"/>
    <col min="13060" max="13060" width="19.85546875" style="22" customWidth="1"/>
    <col min="13061" max="13312" width="9.140625" style="22"/>
    <col min="13313" max="13313" width="5.42578125" style="22" customWidth="1"/>
    <col min="13314" max="13314" width="31.42578125" style="22" customWidth="1"/>
    <col min="13315" max="13315" width="26.42578125" style="22" customWidth="1"/>
    <col min="13316" max="13316" width="19.85546875" style="22" customWidth="1"/>
    <col min="13317" max="13568" width="9.140625" style="22"/>
    <col min="13569" max="13569" width="5.42578125" style="22" customWidth="1"/>
    <col min="13570" max="13570" width="31.42578125" style="22" customWidth="1"/>
    <col min="13571" max="13571" width="26.42578125" style="22" customWidth="1"/>
    <col min="13572" max="13572" width="19.85546875" style="22" customWidth="1"/>
    <col min="13573" max="13824" width="9.140625" style="22"/>
    <col min="13825" max="13825" width="5.42578125" style="22" customWidth="1"/>
    <col min="13826" max="13826" width="31.42578125" style="22" customWidth="1"/>
    <col min="13827" max="13827" width="26.42578125" style="22" customWidth="1"/>
    <col min="13828" max="13828" width="19.85546875" style="22" customWidth="1"/>
    <col min="13829" max="14080" width="9.140625" style="22"/>
    <col min="14081" max="14081" width="5.42578125" style="22" customWidth="1"/>
    <col min="14082" max="14082" width="31.42578125" style="22" customWidth="1"/>
    <col min="14083" max="14083" width="26.42578125" style="22" customWidth="1"/>
    <col min="14084" max="14084" width="19.85546875" style="22" customWidth="1"/>
    <col min="14085" max="14336" width="9.140625" style="22"/>
    <col min="14337" max="14337" width="5.42578125" style="22" customWidth="1"/>
    <col min="14338" max="14338" width="31.42578125" style="22" customWidth="1"/>
    <col min="14339" max="14339" width="26.42578125" style="22" customWidth="1"/>
    <col min="14340" max="14340" width="19.85546875" style="22" customWidth="1"/>
    <col min="14341" max="14592" width="9.140625" style="22"/>
    <col min="14593" max="14593" width="5.42578125" style="22" customWidth="1"/>
    <col min="14594" max="14594" width="31.42578125" style="22" customWidth="1"/>
    <col min="14595" max="14595" width="26.42578125" style="22" customWidth="1"/>
    <col min="14596" max="14596" width="19.85546875" style="22" customWidth="1"/>
    <col min="14597" max="14848" width="9.140625" style="22"/>
    <col min="14849" max="14849" width="5.42578125" style="22" customWidth="1"/>
    <col min="14850" max="14850" width="31.42578125" style="22" customWidth="1"/>
    <col min="14851" max="14851" width="26.42578125" style="22" customWidth="1"/>
    <col min="14852" max="14852" width="19.85546875" style="22" customWidth="1"/>
    <col min="14853" max="15104" width="9.140625" style="22"/>
    <col min="15105" max="15105" width="5.42578125" style="22" customWidth="1"/>
    <col min="15106" max="15106" width="31.42578125" style="22" customWidth="1"/>
    <col min="15107" max="15107" width="26.42578125" style="22" customWidth="1"/>
    <col min="15108" max="15108" width="19.85546875" style="22" customWidth="1"/>
    <col min="15109" max="15360" width="9.140625" style="22"/>
    <col min="15361" max="15361" width="5.42578125" style="22" customWidth="1"/>
    <col min="15362" max="15362" width="31.42578125" style="22" customWidth="1"/>
    <col min="15363" max="15363" width="26.42578125" style="22" customWidth="1"/>
    <col min="15364" max="15364" width="19.85546875" style="22" customWidth="1"/>
    <col min="15365" max="15616" width="9.140625" style="22"/>
    <col min="15617" max="15617" width="5.42578125" style="22" customWidth="1"/>
    <col min="15618" max="15618" width="31.42578125" style="22" customWidth="1"/>
    <col min="15619" max="15619" width="26.42578125" style="22" customWidth="1"/>
    <col min="15620" max="15620" width="19.85546875" style="22" customWidth="1"/>
    <col min="15621" max="15872" width="9.140625" style="22"/>
    <col min="15873" max="15873" width="5.42578125" style="22" customWidth="1"/>
    <col min="15874" max="15874" width="31.42578125" style="22" customWidth="1"/>
    <col min="15875" max="15875" width="26.42578125" style="22" customWidth="1"/>
    <col min="15876" max="15876" width="19.85546875" style="22" customWidth="1"/>
    <col min="15877" max="16128" width="9.140625" style="22"/>
    <col min="16129" max="16129" width="5.42578125" style="22" customWidth="1"/>
    <col min="16130" max="16130" width="31.42578125" style="22" customWidth="1"/>
    <col min="16131" max="16131" width="26.42578125" style="22" customWidth="1"/>
    <col min="16132" max="16132" width="19.85546875" style="22" customWidth="1"/>
    <col min="16133" max="16384" width="9.140625" style="22"/>
  </cols>
  <sheetData>
    <row r="1" spans="1:4" s="16" customFormat="1" ht="15.75" x14ac:dyDescent="0.25">
      <c r="C1" s="16" t="s">
        <v>127</v>
      </c>
    </row>
    <row r="2" spans="1:4" s="16" customFormat="1" ht="15.75" x14ac:dyDescent="0.25">
      <c r="C2" s="16" t="s">
        <v>128</v>
      </c>
    </row>
    <row r="3" spans="1:4" s="16" customFormat="1" ht="15.75" x14ac:dyDescent="0.25">
      <c r="C3" s="16" t="s">
        <v>129</v>
      </c>
    </row>
    <row r="4" spans="1:4" s="16" customFormat="1" ht="15.75" x14ac:dyDescent="0.25">
      <c r="C4" s="16" t="s">
        <v>130</v>
      </c>
    </row>
    <row r="5" spans="1:4" s="16" customFormat="1" ht="15.75" x14ac:dyDescent="0.25"/>
    <row r="6" spans="1:4" s="16" customFormat="1" ht="15.75" x14ac:dyDescent="0.25"/>
    <row r="7" spans="1:4" s="16" customFormat="1" ht="33.75" customHeight="1" x14ac:dyDescent="0.25">
      <c r="A7" s="171" t="s">
        <v>148</v>
      </c>
      <c r="B7" s="172"/>
      <c r="C7" s="172"/>
      <c r="D7" s="172"/>
    </row>
    <row r="8" spans="1:4" s="16" customFormat="1" ht="15.75" x14ac:dyDescent="0.25"/>
    <row r="9" spans="1:4" s="16" customFormat="1" ht="78.75" x14ac:dyDescent="0.25">
      <c r="A9" s="173" t="s">
        <v>149</v>
      </c>
      <c r="B9" s="174"/>
      <c r="C9" s="17" t="s">
        <v>150</v>
      </c>
      <c r="D9" s="17" t="s">
        <v>151</v>
      </c>
    </row>
    <row r="10" spans="1:4" s="16" customFormat="1" ht="47.25" x14ac:dyDescent="0.25">
      <c r="A10" s="18" t="s">
        <v>6</v>
      </c>
      <c r="B10" s="19" t="s">
        <v>152</v>
      </c>
      <c r="C10" s="20" t="s">
        <v>153</v>
      </c>
      <c r="D10" s="21" t="s">
        <v>153</v>
      </c>
    </row>
    <row r="11" spans="1:4" s="16" customFormat="1" ht="157.5" x14ac:dyDescent="0.25">
      <c r="A11" s="18" t="s">
        <v>7</v>
      </c>
      <c r="B11" s="19" t="s">
        <v>154</v>
      </c>
      <c r="C11" s="20">
        <f>C13+C14+C18+C19+C21+C15+C16+C17</f>
        <v>12505.64</v>
      </c>
      <c r="D11" s="20">
        <f>D13+D14+D18+D19+D21</f>
        <v>919</v>
      </c>
    </row>
    <row r="12" spans="1:4" s="16" customFormat="1" ht="15.75" x14ac:dyDescent="0.25">
      <c r="A12" s="18"/>
      <c r="B12" s="19" t="s">
        <v>155</v>
      </c>
      <c r="C12" s="20"/>
      <c r="D12" s="21"/>
    </row>
    <row r="13" spans="1:4" s="16" customFormat="1" ht="15.75" x14ac:dyDescent="0.25">
      <c r="A13" s="18"/>
      <c r="B13" s="19" t="s">
        <v>156</v>
      </c>
      <c r="C13" s="20">
        <f>1064.1+264.28</f>
        <v>1328.3799999999999</v>
      </c>
      <c r="D13" s="21">
        <v>115</v>
      </c>
    </row>
    <row r="14" spans="1:4" s="16" customFormat="1" ht="15.75" x14ac:dyDescent="0.25">
      <c r="A14" s="18"/>
      <c r="B14" s="19" t="s">
        <v>157</v>
      </c>
      <c r="C14" s="20">
        <v>918.74</v>
      </c>
      <c r="D14" s="21">
        <v>25</v>
      </c>
    </row>
    <row r="15" spans="1:4" s="16" customFormat="1" ht="15.75" x14ac:dyDescent="0.25">
      <c r="A15" s="18"/>
      <c r="B15" s="19" t="s">
        <v>190</v>
      </c>
      <c r="C15" s="20">
        <f>1074.74+499.85</f>
        <v>1574.5900000000001</v>
      </c>
      <c r="D15" s="21">
        <v>120</v>
      </c>
    </row>
    <row r="16" spans="1:4" s="16" customFormat="1" ht="15.75" x14ac:dyDescent="0.25">
      <c r="A16" s="18"/>
      <c r="B16" s="19" t="s">
        <v>191</v>
      </c>
      <c r="C16" s="20">
        <v>238.64</v>
      </c>
      <c r="D16" s="21">
        <v>60</v>
      </c>
    </row>
    <row r="17" spans="1:4" s="16" customFormat="1" ht="15.75" x14ac:dyDescent="0.25">
      <c r="A17" s="18"/>
      <c r="B17" s="19" t="s">
        <v>192</v>
      </c>
      <c r="C17" s="20">
        <v>4012.62</v>
      </c>
      <c r="D17" s="21">
        <v>201</v>
      </c>
    </row>
    <row r="18" spans="1:4" s="16" customFormat="1" ht="15.75" x14ac:dyDescent="0.25">
      <c r="A18" s="18"/>
      <c r="B18" s="19" t="s">
        <v>158</v>
      </c>
      <c r="C18" s="20">
        <v>3460.72</v>
      </c>
      <c r="D18" s="21">
        <v>599</v>
      </c>
    </row>
    <row r="19" spans="1:4" s="16" customFormat="1" ht="15.75" x14ac:dyDescent="0.25">
      <c r="A19" s="18"/>
      <c r="B19" s="19" t="s">
        <v>159</v>
      </c>
      <c r="C19" s="20">
        <v>971.95</v>
      </c>
      <c r="D19" s="21">
        <v>180</v>
      </c>
    </row>
    <row r="20" spans="1:4" s="16" customFormat="1" ht="15.75" x14ac:dyDescent="0.25">
      <c r="A20" s="18"/>
      <c r="B20" s="19" t="s">
        <v>160</v>
      </c>
      <c r="C20" s="20"/>
      <c r="D20" s="21"/>
    </row>
    <row r="21" spans="1:4" s="16" customFormat="1" ht="15.75" x14ac:dyDescent="0.25">
      <c r="A21" s="18"/>
      <c r="B21" s="19" t="s">
        <v>159</v>
      </c>
      <c r="C21" s="20"/>
      <c r="D21" s="21"/>
    </row>
    <row r="22" spans="1:4" s="16" customFormat="1" ht="63" x14ac:dyDescent="0.25">
      <c r="A22" s="18" t="s">
        <v>8</v>
      </c>
      <c r="B22" s="19" t="s">
        <v>161</v>
      </c>
      <c r="C22" s="20" t="s">
        <v>153</v>
      </c>
      <c r="D22" s="21" t="s">
        <v>153</v>
      </c>
    </row>
  </sheetData>
  <mergeCells count="2">
    <mergeCell ref="A7:D7"/>
    <mergeCell ref="A9:B9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A909-B4AC-45E5-91A9-FC8412F249E4}">
  <dimension ref="A1:D20"/>
  <sheetViews>
    <sheetView zoomScaleNormal="100" workbookViewId="0">
      <selection activeCell="J11" sqref="J11"/>
    </sheetView>
  </sheetViews>
  <sheetFormatPr defaultRowHeight="15" x14ac:dyDescent="0.25"/>
  <cols>
    <col min="1" max="1" width="5.42578125" style="22" customWidth="1"/>
    <col min="2" max="2" width="31.42578125" style="22" customWidth="1"/>
    <col min="3" max="3" width="26.42578125" style="22" customWidth="1"/>
    <col min="4" max="4" width="19.85546875" style="22" customWidth="1"/>
    <col min="5" max="256" width="9.140625" style="22"/>
    <col min="257" max="257" width="5.42578125" style="22" customWidth="1"/>
    <col min="258" max="258" width="31.42578125" style="22" customWidth="1"/>
    <col min="259" max="259" width="26.42578125" style="22" customWidth="1"/>
    <col min="260" max="260" width="19.85546875" style="22" customWidth="1"/>
    <col min="261" max="512" width="9.140625" style="22"/>
    <col min="513" max="513" width="5.42578125" style="22" customWidth="1"/>
    <col min="514" max="514" width="31.42578125" style="22" customWidth="1"/>
    <col min="515" max="515" width="26.42578125" style="22" customWidth="1"/>
    <col min="516" max="516" width="19.85546875" style="22" customWidth="1"/>
    <col min="517" max="768" width="9.140625" style="22"/>
    <col min="769" max="769" width="5.42578125" style="22" customWidth="1"/>
    <col min="770" max="770" width="31.42578125" style="22" customWidth="1"/>
    <col min="771" max="771" width="26.42578125" style="22" customWidth="1"/>
    <col min="772" max="772" width="19.85546875" style="22" customWidth="1"/>
    <col min="773" max="1024" width="9.140625" style="22"/>
    <col min="1025" max="1025" width="5.42578125" style="22" customWidth="1"/>
    <col min="1026" max="1026" width="31.42578125" style="22" customWidth="1"/>
    <col min="1027" max="1027" width="26.42578125" style="22" customWidth="1"/>
    <col min="1028" max="1028" width="19.85546875" style="22" customWidth="1"/>
    <col min="1029" max="1280" width="9.140625" style="22"/>
    <col min="1281" max="1281" width="5.42578125" style="22" customWidth="1"/>
    <col min="1282" max="1282" width="31.42578125" style="22" customWidth="1"/>
    <col min="1283" max="1283" width="26.42578125" style="22" customWidth="1"/>
    <col min="1284" max="1284" width="19.85546875" style="22" customWidth="1"/>
    <col min="1285" max="1536" width="9.140625" style="22"/>
    <col min="1537" max="1537" width="5.42578125" style="22" customWidth="1"/>
    <col min="1538" max="1538" width="31.42578125" style="22" customWidth="1"/>
    <col min="1539" max="1539" width="26.42578125" style="22" customWidth="1"/>
    <col min="1540" max="1540" width="19.85546875" style="22" customWidth="1"/>
    <col min="1541" max="1792" width="9.140625" style="22"/>
    <col min="1793" max="1793" width="5.42578125" style="22" customWidth="1"/>
    <col min="1794" max="1794" width="31.42578125" style="22" customWidth="1"/>
    <col min="1795" max="1795" width="26.42578125" style="22" customWidth="1"/>
    <col min="1796" max="1796" width="19.85546875" style="22" customWidth="1"/>
    <col min="1797" max="2048" width="9.140625" style="22"/>
    <col min="2049" max="2049" width="5.42578125" style="22" customWidth="1"/>
    <col min="2050" max="2050" width="31.42578125" style="22" customWidth="1"/>
    <col min="2051" max="2051" width="26.42578125" style="22" customWidth="1"/>
    <col min="2052" max="2052" width="19.85546875" style="22" customWidth="1"/>
    <col min="2053" max="2304" width="9.140625" style="22"/>
    <col min="2305" max="2305" width="5.42578125" style="22" customWidth="1"/>
    <col min="2306" max="2306" width="31.42578125" style="22" customWidth="1"/>
    <col min="2307" max="2307" width="26.42578125" style="22" customWidth="1"/>
    <col min="2308" max="2308" width="19.85546875" style="22" customWidth="1"/>
    <col min="2309" max="2560" width="9.140625" style="22"/>
    <col min="2561" max="2561" width="5.42578125" style="22" customWidth="1"/>
    <col min="2562" max="2562" width="31.42578125" style="22" customWidth="1"/>
    <col min="2563" max="2563" width="26.42578125" style="22" customWidth="1"/>
    <col min="2564" max="2564" width="19.85546875" style="22" customWidth="1"/>
    <col min="2565" max="2816" width="9.140625" style="22"/>
    <col min="2817" max="2817" width="5.42578125" style="22" customWidth="1"/>
    <col min="2818" max="2818" width="31.42578125" style="22" customWidth="1"/>
    <col min="2819" max="2819" width="26.42578125" style="22" customWidth="1"/>
    <col min="2820" max="2820" width="19.85546875" style="22" customWidth="1"/>
    <col min="2821" max="3072" width="9.140625" style="22"/>
    <col min="3073" max="3073" width="5.42578125" style="22" customWidth="1"/>
    <col min="3074" max="3074" width="31.42578125" style="22" customWidth="1"/>
    <col min="3075" max="3075" width="26.42578125" style="22" customWidth="1"/>
    <col min="3076" max="3076" width="19.85546875" style="22" customWidth="1"/>
    <col min="3077" max="3328" width="9.140625" style="22"/>
    <col min="3329" max="3329" width="5.42578125" style="22" customWidth="1"/>
    <col min="3330" max="3330" width="31.42578125" style="22" customWidth="1"/>
    <col min="3331" max="3331" width="26.42578125" style="22" customWidth="1"/>
    <col min="3332" max="3332" width="19.85546875" style="22" customWidth="1"/>
    <col min="3333" max="3584" width="9.140625" style="22"/>
    <col min="3585" max="3585" width="5.42578125" style="22" customWidth="1"/>
    <col min="3586" max="3586" width="31.42578125" style="22" customWidth="1"/>
    <col min="3587" max="3587" width="26.42578125" style="22" customWidth="1"/>
    <col min="3588" max="3588" width="19.85546875" style="22" customWidth="1"/>
    <col min="3589" max="3840" width="9.140625" style="22"/>
    <col min="3841" max="3841" width="5.42578125" style="22" customWidth="1"/>
    <col min="3842" max="3842" width="31.42578125" style="22" customWidth="1"/>
    <col min="3843" max="3843" width="26.42578125" style="22" customWidth="1"/>
    <col min="3844" max="3844" width="19.85546875" style="22" customWidth="1"/>
    <col min="3845" max="4096" width="9.140625" style="22"/>
    <col min="4097" max="4097" width="5.42578125" style="22" customWidth="1"/>
    <col min="4098" max="4098" width="31.42578125" style="22" customWidth="1"/>
    <col min="4099" max="4099" width="26.42578125" style="22" customWidth="1"/>
    <col min="4100" max="4100" width="19.85546875" style="22" customWidth="1"/>
    <col min="4101" max="4352" width="9.140625" style="22"/>
    <col min="4353" max="4353" width="5.42578125" style="22" customWidth="1"/>
    <col min="4354" max="4354" width="31.42578125" style="22" customWidth="1"/>
    <col min="4355" max="4355" width="26.42578125" style="22" customWidth="1"/>
    <col min="4356" max="4356" width="19.85546875" style="22" customWidth="1"/>
    <col min="4357" max="4608" width="9.140625" style="22"/>
    <col min="4609" max="4609" width="5.42578125" style="22" customWidth="1"/>
    <col min="4610" max="4610" width="31.42578125" style="22" customWidth="1"/>
    <col min="4611" max="4611" width="26.42578125" style="22" customWidth="1"/>
    <col min="4612" max="4612" width="19.85546875" style="22" customWidth="1"/>
    <col min="4613" max="4864" width="9.140625" style="22"/>
    <col min="4865" max="4865" width="5.42578125" style="22" customWidth="1"/>
    <col min="4866" max="4866" width="31.42578125" style="22" customWidth="1"/>
    <col min="4867" max="4867" width="26.42578125" style="22" customWidth="1"/>
    <col min="4868" max="4868" width="19.85546875" style="22" customWidth="1"/>
    <col min="4869" max="5120" width="9.140625" style="22"/>
    <col min="5121" max="5121" width="5.42578125" style="22" customWidth="1"/>
    <col min="5122" max="5122" width="31.42578125" style="22" customWidth="1"/>
    <col min="5123" max="5123" width="26.42578125" style="22" customWidth="1"/>
    <col min="5124" max="5124" width="19.85546875" style="22" customWidth="1"/>
    <col min="5125" max="5376" width="9.140625" style="22"/>
    <col min="5377" max="5377" width="5.42578125" style="22" customWidth="1"/>
    <col min="5378" max="5378" width="31.42578125" style="22" customWidth="1"/>
    <col min="5379" max="5379" width="26.42578125" style="22" customWidth="1"/>
    <col min="5380" max="5380" width="19.85546875" style="22" customWidth="1"/>
    <col min="5381" max="5632" width="9.140625" style="22"/>
    <col min="5633" max="5633" width="5.42578125" style="22" customWidth="1"/>
    <col min="5634" max="5634" width="31.42578125" style="22" customWidth="1"/>
    <col min="5635" max="5635" width="26.42578125" style="22" customWidth="1"/>
    <col min="5636" max="5636" width="19.85546875" style="22" customWidth="1"/>
    <col min="5637" max="5888" width="9.140625" style="22"/>
    <col min="5889" max="5889" width="5.42578125" style="22" customWidth="1"/>
    <col min="5890" max="5890" width="31.42578125" style="22" customWidth="1"/>
    <col min="5891" max="5891" width="26.42578125" style="22" customWidth="1"/>
    <col min="5892" max="5892" width="19.85546875" style="22" customWidth="1"/>
    <col min="5893" max="6144" width="9.140625" style="22"/>
    <col min="6145" max="6145" width="5.42578125" style="22" customWidth="1"/>
    <col min="6146" max="6146" width="31.42578125" style="22" customWidth="1"/>
    <col min="6147" max="6147" width="26.42578125" style="22" customWidth="1"/>
    <col min="6148" max="6148" width="19.85546875" style="22" customWidth="1"/>
    <col min="6149" max="6400" width="9.140625" style="22"/>
    <col min="6401" max="6401" width="5.42578125" style="22" customWidth="1"/>
    <col min="6402" max="6402" width="31.42578125" style="22" customWidth="1"/>
    <col min="6403" max="6403" width="26.42578125" style="22" customWidth="1"/>
    <col min="6404" max="6404" width="19.85546875" style="22" customWidth="1"/>
    <col min="6405" max="6656" width="9.140625" style="22"/>
    <col min="6657" max="6657" width="5.42578125" style="22" customWidth="1"/>
    <col min="6658" max="6658" width="31.42578125" style="22" customWidth="1"/>
    <col min="6659" max="6659" width="26.42578125" style="22" customWidth="1"/>
    <col min="6660" max="6660" width="19.85546875" style="22" customWidth="1"/>
    <col min="6661" max="6912" width="9.140625" style="22"/>
    <col min="6913" max="6913" width="5.42578125" style="22" customWidth="1"/>
    <col min="6914" max="6914" width="31.42578125" style="22" customWidth="1"/>
    <col min="6915" max="6915" width="26.42578125" style="22" customWidth="1"/>
    <col min="6916" max="6916" width="19.85546875" style="22" customWidth="1"/>
    <col min="6917" max="7168" width="9.140625" style="22"/>
    <col min="7169" max="7169" width="5.42578125" style="22" customWidth="1"/>
    <col min="7170" max="7170" width="31.42578125" style="22" customWidth="1"/>
    <col min="7171" max="7171" width="26.42578125" style="22" customWidth="1"/>
    <col min="7172" max="7172" width="19.85546875" style="22" customWidth="1"/>
    <col min="7173" max="7424" width="9.140625" style="22"/>
    <col min="7425" max="7425" width="5.42578125" style="22" customWidth="1"/>
    <col min="7426" max="7426" width="31.42578125" style="22" customWidth="1"/>
    <col min="7427" max="7427" width="26.42578125" style="22" customWidth="1"/>
    <col min="7428" max="7428" width="19.85546875" style="22" customWidth="1"/>
    <col min="7429" max="7680" width="9.140625" style="22"/>
    <col min="7681" max="7681" width="5.42578125" style="22" customWidth="1"/>
    <col min="7682" max="7682" width="31.42578125" style="22" customWidth="1"/>
    <col min="7683" max="7683" width="26.42578125" style="22" customWidth="1"/>
    <col min="7684" max="7684" width="19.85546875" style="22" customWidth="1"/>
    <col min="7685" max="7936" width="9.140625" style="22"/>
    <col min="7937" max="7937" width="5.42578125" style="22" customWidth="1"/>
    <col min="7938" max="7938" width="31.42578125" style="22" customWidth="1"/>
    <col min="7939" max="7939" width="26.42578125" style="22" customWidth="1"/>
    <col min="7940" max="7940" width="19.85546875" style="22" customWidth="1"/>
    <col min="7941" max="8192" width="9.140625" style="22"/>
    <col min="8193" max="8193" width="5.42578125" style="22" customWidth="1"/>
    <col min="8194" max="8194" width="31.42578125" style="22" customWidth="1"/>
    <col min="8195" max="8195" width="26.42578125" style="22" customWidth="1"/>
    <col min="8196" max="8196" width="19.85546875" style="22" customWidth="1"/>
    <col min="8197" max="8448" width="9.140625" style="22"/>
    <col min="8449" max="8449" width="5.42578125" style="22" customWidth="1"/>
    <col min="8450" max="8450" width="31.42578125" style="22" customWidth="1"/>
    <col min="8451" max="8451" width="26.42578125" style="22" customWidth="1"/>
    <col min="8452" max="8452" width="19.85546875" style="22" customWidth="1"/>
    <col min="8453" max="8704" width="9.140625" style="22"/>
    <col min="8705" max="8705" width="5.42578125" style="22" customWidth="1"/>
    <col min="8706" max="8706" width="31.42578125" style="22" customWidth="1"/>
    <col min="8707" max="8707" width="26.42578125" style="22" customWidth="1"/>
    <col min="8708" max="8708" width="19.85546875" style="22" customWidth="1"/>
    <col min="8709" max="8960" width="9.140625" style="22"/>
    <col min="8961" max="8961" width="5.42578125" style="22" customWidth="1"/>
    <col min="8962" max="8962" width="31.42578125" style="22" customWidth="1"/>
    <col min="8963" max="8963" width="26.42578125" style="22" customWidth="1"/>
    <col min="8964" max="8964" width="19.85546875" style="22" customWidth="1"/>
    <col min="8965" max="9216" width="9.140625" style="22"/>
    <col min="9217" max="9217" width="5.42578125" style="22" customWidth="1"/>
    <col min="9218" max="9218" width="31.42578125" style="22" customWidth="1"/>
    <col min="9219" max="9219" width="26.42578125" style="22" customWidth="1"/>
    <col min="9220" max="9220" width="19.85546875" style="22" customWidth="1"/>
    <col min="9221" max="9472" width="9.140625" style="22"/>
    <col min="9473" max="9473" width="5.42578125" style="22" customWidth="1"/>
    <col min="9474" max="9474" width="31.42578125" style="22" customWidth="1"/>
    <col min="9475" max="9475" width="26.42578125" style="22" customWidth="1"/>
    <col min="9476" max="9476" width="19.85546875" style="22" customWidth="1"/>
    <col min="9477" max="9728" width="9.140625" style="22"/>
    <col min="9729" max="9729" width="5.42578125" style="22" customWidth="1"/>
    <col min="9730" max="9730" width="31.42578125" style="22" customWidth="1"/>
    <col min="9731" max="9731" width="26.42578125" style="22" customWidth="1"/>
    <col min="9732" max="9732" width="19.85546875" style="22" customWidth="1"/>
    <col min="9733" max="9984" width="9.140625" style="22"/>
    <col min="9985" max="9985" width="5.42578125" style="22" customWidth="1"/>
    <col min="9986" max="9986" width="31.42578125" style="22" customWidth="1"/>
    <col min="9987" max="9987" width="26.42578125" style="22" customWidth="1"/>
    <col min="9988" max="9988" width="19.85546875" style="22" customWidth="1"/>
    <col min="9989" max="10240" width="9.140625" style="22"/>
    <col min="10241" max="10241" width="5.42578125" style="22" customWidth="1"/>
    <col min="10242" max="10242" width="31.42578125" style="22" customWidth="1"/>
    <col min="10243" max="10243" width="26.42578125" style="22" customWidth="1"/>
    <col min="10244" max="10244" width="19.85546875" style="22" customWidth="1"/>
    <col min="10245" max="10496" width="9.140625" style="22"/>
    <col min="10497" max="10497" width="5.42578125" style="22" customWidth="1"/>
    <col min="10498" max="10498" width="31.42578125" style="22" customWidth="1"/>
    <col min="10499" max="10499" width="26.42578125" style="22" customWidth="1"/>
    <col min="10500" max="10500" width="19.85546875" style="22" customWidth="1"/>
    <col min="10501" max="10752" width="9.140625" style="22"/>
    <col min="10753" max="10753" width="5.42578125" style="22" customWidth="1"/>
    <col min="10754" max="10754" width="31.42578125" style="22" customWidth="1"/>
    <col min="10755" max="10755" width="26.42578125" style="22" customWidth="1"/>
    <col min="10756" max="10756" width="19.85546875" style="22" customWidth="1"/>
    <col min="10757" max="11008" width="9.140625" style="22"/>
    <col min="11009" max="11009" width="5.42578125" style="22" customWidth="1"/>
    <col min="11010" max="11010" width="31.42578125" style="22" customWidth="1"/>
    <col min="11011" max="11011" width="26.42578125" style="22" customWidth="1"/>
    <col min="11012" max="11012" width="19.85546875" style="22" customWidth="1"/>
    <col min="11013" max="11264" width="9.140625" style="22"/>
    <col min="11265" max="11265" width="5.42578125" style="22" customWidth="1"/>
    <col min="11266" max="11266" width="31.42578125" style="22" customWidth="1"/>
    <col min="11267" max="11267" width="26.42578125" style="22" customWidth="1"/>
    <col min="11268" max="11268" width="19.85546875" style="22" customWidth="1"/>
    <col min="11269" max="11520" width="9.140625" style="22"/>
    <col min="11521" max="11521" width="5.42578125" style="22" customWidth="1"/>
    <col min="11522" max="11522" width="31.42578125" style="22" customWidth="1"/>
    <col min="11523" max="11523" width="26.42578125" style="22" customWidth="1"/>
    <col min="11524" max="11524" width="19.85546875" style="22" customWidth="1"/>
    <col min="11525" max="11776" width="9.140625" style="22"/>
    <col min="11777" max="11777" width="5.42578125" style="22" customWidth="1"/>
    <col min="11778" max="11778" width="31.42578125" style="22" customWidth="1"/>
    <col min="11779" max="11779" width="26.42578125" style="22" customWidth="1"/>
    <col min="11780" max="11780" width="19.85546875" style="22" customWidth="1"/>
    <col min="11781" max="12032" width="9.140625" style="22"/>
    <col min="12033" max="12033" width="5.42578125" style="22" customWidth="1"/>
    <col min="12034" max="12034" width="31.42578125" style="22" customWidth="1"/>
    <col min="12035" max="12035" width="26.42578125" style="22" customWidth="1"/>
    <col min="12036" max="12036" width="19.85546875" style="22" customWidth="1"/>
    <col min="12037" max="12288" width="9.140625" style="22"/>
    <col min="12289" max="12289" width="5.42578125" style="22" customWidth="1"/>
    <col min="12290" max="12290" width="31.42578125" style="22" customWidth="1"/>
    <col min="12291" max="12291" width="26.42578125" style="22" customWidth="1"/>
    <col min="12292" max="12292" width="19.85546875" style="22" customWidth="1"/>
    <col min="12293" max="12544" width="9.140625" style="22"/>
    <col min="12545" max="12545" width="5.42578125" style="22" customWidth="1"/>
    <col min="12546" max="12546" width="31.42578125" style="22" customWidth="1"/>
    <col min="12547" max="12547" width="26.42578125" style="22" customWidth="1"/>
    <col min="12548" max="12548" width="19.85546875" style="22" customWidth="1"/>
    <col min="12549" max="12800" width="9.140625" style="22"/>
    <col min="12801" max="12801" width="5.42578125" style="22" customWidth="1"/>
    <col min="12802" max="12802" width="31.42578125" style="22" customWidth="1"/>
    <col min="12803" max="12803" width="26.42578125" style="22" customWidth="1"/>
    <col min="12804" max="12804" width="19.85546875" style="22" customWidth="1"/>
    <col min="12805" max="13056" width="9.140625" style="22"/>
    <col min="13057" max="13057" width="5.42578125" style="22" customWidth="1"/>
    <col min="13058" max="13058" width="31.42578125" style="22" customWidth="1"/>
    <col min="13059" max="13059" width="26.42578125" style="22" customWidth="1"/>
    <col min="13060" max="13060" width="19.85546875" style="22" customWidth="1"/>
    <col min="13061" max="13312" width="9.140625" style="22"/>
    <col min="13313" max="13313" width="5.42578125" style="22" customWidth="1"/>
    <col min="13314" max="13314" width="31.42578125" style="22" customWidth="1"/>
    <col min="13315" max="13315" width="26.42578125" style="22" customWidth="1"/>
    <col min="13316" max="13316" width="19.85546875" style="22" customWidth="1"/>
    <col min="13317" max="13568" width="9.140625" style="22"/>
    <col min="13569" max="13569" width="5.42578125" style="22" customWidth="1"/>
    <col min="13570" max="13570" width="31.42578125" style="22" customWidth="1"/>
    <col min="13571" max="13571" width="26.42578125" style="22" customWidth="1"/>
    <col min="13572" max="13572" width="19.85546875" style="22" customWidth="1"/>
    <col min="13573" max="13824" width="9.140625" style="22"/>
    <col min="13825" max="13825" width="5.42578125" style="22" customWidth="1"/>
    <col min="13826" max="13826" width="31.42578125" style="22" customWidth="1"/>
    <col min="13827" max="13827" width="26.42578125" style="22" customWidth="1"/>
    <col min="13828" max="13828" width="19.85546875" style="22" customWidth="1"/>
    <col min="13829" max="14080" width="9.140625" style="22"/>
    <col min="14081" max="14081" width="5.42578125" style="22" customWidth="1"/>
    <col min="14082" max="14082" width="31.42578125" style="22" customWidth="1"/>
    <col min="14083" max="14083" width="26.42578125" style="22" customWidth="1"/>
    <col min="14084" max="14084" width="19.85546875" style="22" customWidth="1"/>
    <col min="14085" max="14336" width="9.140625" style="22"/>
    <col min="14337" max="14337" width="5.42578125" style="22" customWidth="1"/>
    <col min="14338" max="14338" width="31.42578125" style="22" customWidth="1"/>
    <col min="14339" max="14339" width="26.42578125" style="22" customWidth="1"/>
    <col min="14340" max="14340" width="19.85546875" style="22" customWidth="1"/>
    <col min="14341" max="14592" width="9.140625" style="22"/>
    <col min="14593" max="14593" width="5.42578125" style="22" customWidth="1"/>
    <col min="14594" max="14594" width="31.42578125" style="22" customWidth="1"/>
    <col min="14595" max="14595" width="26.42578125" style="22" customWidth="1"/>
    <col min="14596" max="14596" width="19.85546875" style="22" customWidth="1"/>
    <col min="14597" max="14848" width="9.140625" style="22"/>
    <col min="14849" max="14849" width="5.42578125" style="22" customWidth="1"/>
    <col min="14850" max="14850" width="31.42578125" style="22" customWidth="1"/>
    <col min="14851" max="14851" width="26.42578125" style="22" customWidth="1"/>
    <col min="14852" max="14852" width="19.85546875" style="22" customWidth="1"/>
    <col min="14853" max="15104" width="9.140625" style="22"/>
    <col min="15105" max="15105" width="5.42578125" style="22" customWidth="1"/>
    <col min="15106" max="15106" width="31.42578125" style="22" customWidth="1"/>
    <col min="15107" max="15107" width="26.42578125" style="22" customWidth="1"/>
    <col min="15108" max="15108" width="19.85546875" style="22" customWidth="1"/>
    <col min="15109" max="15360" width="9.140625" style="22"/>
    <col min="15361" max="15361" width="5.42578125" style="22" customWidth="1"/>
    <col min="15362" max="15362" width="31.42578125" style="22" customWidth="1"/>
    <col min="15363" max="15363" width="26.42578125" style="22" customWidth="1"/>
    <col min="15364" max="15364" width="19.85546875" style="22" customWidth="1"/>
    <col min="15365" max="15616" width="9.140625" style="22"/>
    <col min="15617" max="15617" width="5.42578125" style="22" customWidth="1"/>
    <col min="15618" max="15618" width="31.42578125" style="22" customWidth="1"/>
    <col min="15619" max="15619" width="26.42578125" style="22" customWidth="1"/>
    <col min="15620" max="15620" width="19.85546875" style="22" customWidth="1"/>
    <col min="15621" max="15872" width="9.140625" style="22"/>
    <col min="15873" max="15873" width="5.42578125" style="22" customWidth="1"/>
    <col min="15874" max="15874" width="31.42578125" style="22" customWidth="1"/>
    <col min="15875" max="15875" width="26.42578125" style="22" customWidth="1"/>
    <col min="15876" max="15876" width="19.85546875" style="22" customWidth="1"/>
    <col min="15877" max="16128" width="9.140625" style="22"/>
    <col min="16129" max="16129" width="5.42578125" style="22" customWidth="1"/>
    <col min="16130" max="16130" width="31.42578125" style="22" customWidth="1"/>
    <col min="16131" max="16131" width="26.42578125" style="22" customWidth="1"/>
    <col min="16132" max="16132" width="19.85546875" style="22" customWidth="1"/>
    <col min="16133" max="16384" width="9.140625" style="22"/>
  </cols>
  <sheetData>
    <row r="1" spans="1:4" s="16" customFormat="1" ht="15.75" x14ac:dyDescent="0.25">
      <c r="C1" s="16" t="s">
        <v>127</v>
      </c>
    </row>
    <row r="2" spans="1:4" s="16" customFormat="1" ht="15.75" x14ac:dyDescent="0.25">
      <c r="C2" s="16" t="s">
        <v>128</v>
      </c>
    </row>
    <row r="3" spans="1:4" s="16" customFormat="1" ht="15.75" x14ac:dyDescent="0.25">
      <c r="C3" s="16" t="s">
        <v>129</v>
      </c>
    </row>
    <row r="4" spans="1:4" s="16" customFormat="1" ht="15.75" x14ac:dyDescent="0.25">
      <c r="C4" s="16" t="s">
        <v>130</v>
      </c>
    </row>
    <row r="5" spans="1:4" s="16" customFormat="1" ht="15.75" x14ac:dyDescent="0.25"/>
    <row r="6" spans="1:4" s="16" customFormat="1" ht="15.75" x14ac:dyDescent="0.25"/>
    <row r="7" spans="1:4" s="16" customFormat="1" ht="33.75" customHeight="1" x14ac:dyDescent="0.25">
      <c r="A7" s="171" t="s">
        <v>162</v>
      </c>
      <c r="B7" s="172"/>
      <c r="C7" s="172"/>
      <c r="D7" s="172"/>
    </row>
    <row r="8" spans="1:4" s="16" customFormat="1" ht="15.75" x14ac:dyDescent="0.25"/>
    <row r="9" spans="1:4" s="16" customFormat="1" ht="78.75" x14ac:dyDescent="0.25">
      <c r="A9" s="173" t="s">
        <v>149</v>
      </c>
      <c r="B9" s="174"/>
      <c r="C9" s="17" t="s">
        <v>150</v>
      </c>
      <c r="D9" s="17" t="s">
        <v>151</v>
      </c>
    </row>
    <row r="10" spans="1:4" s="16" customFormat="1" ht="47.25" x14ac:dyDescent="0.25">
      <c r="A10" s="18" t="s">
        <v>6</v>
      </c>
      <c r="B10" s="19" t="s">
        <v>152</v>
      </c>
      <c r="C10" s="20" t="s">
        <v>153</v>
      </c>
      <c r="D10" s="21" t="s">
        <v>153</v>
      </c>
    </row>
    <row r="11" spans="1:4" s="16" customFormat="1" ht="157.5" x14ac:dyDescent="0.25">
      <c r="A11" s="18" t="s">
        <v>7</v>
      </c>
      <c r="B11" s="19" t="s">
        <v>154</v>
      </c>
      <c r="C11" s="20">
        <f>C13+C14+C15+C16+C17+C19</f>
        <v>12279.16</v>
      </c>
      <c r="D11" s="21">
        <f>D13+D14+D15+D16+D17+D19</f>
        <v>1547</v>
      </c>
    </row>
    <row r="12" spans="1:4" s="16" customFormat="1" ht="15.75" x14ac:dyDescent="0.25">
      <c r="A12" s="18"/>
      <c r="B12" s="19" t="s">
        <v>155</v>
      </c>
      <c r="C12" s="20"/>
      <c r="D12" s="21"/>
    </row>
    <row r="13" spans="1:4" s="16" customFormat="1" ht="15.75" x14ac:dyDescent="0.25">
      <c r="A13" s="18"/>
      <c r="B13" s="19" t="s">
        <v>193</v>
      </c>
      <c r="C13" s="20">
        <v>463.39</v>
      </c>
      <c r="D13" s="21">
        <v>30</v>
      </c>
    </row>
    <row r="14" spans="1:4" s="16" customFormat="1" ht="15.75" x14ac:dyDescent="0.25">
      <c r="A14" s="18"/>
      <c r="B14" s="19" t="s">
        <v>194</v>
      </c>
      <c r="C14" s="20">
        <v>1424.56</v>
      </c>
      <c r="D14" s="21">
        <v>130</v>
      </c>
    </row>
    <row r="15" spans="1:4" s="16" customFormat="1" ht="15.75" x14ac:dyDescent="0.25">
      <c r="A15" s="18"/>
      <c r="B15" s="19" t="s">
        <v>195</v>
      </c>
      <c r="C15" s="20">
        <v>2843.12</v>
      </c>
      <c r="D15" s="21">
        <v>350</v>
      </c>
    </row>
    <row r="16" spans="1:4" s="16" customFormat="1" ht="15.75" x14ac:dyDescent="0.25">
      <c r="A16" s="18"/>
      <c r="B16" s="19" t="s">
        <v>158</v>
      </c>
      <c r="C16" s="20">
        <f>3232.88+1324.78</f>
        <v>4557.66</v>
      </c>
      <c r="D16" s="21">
        <v>627</v>
      </c>
    </row>
    <row r="17" spans="1:4" s="16" customFormat="1" ht="15.75" x14ac:dyDescent="0.25">
      <c r="A17" s="18"/>
      <c r="B17" s="19" t="s">
        <v>159</v>
      </c>
      <c r="C17" s="20">
        <f>990.66+603.51</f>
        <v>1594.17</v>
      </c>
      <c r="D17" s="21">
        <v>300</v>
      </c>
    </row>
    <row r="18" spans="1:4" s="16" customFormat="1" ht="15.75" x14ac:dyDescent="0.25">
      <c r="A18" s="18"/>
      <c r="B18" s="19" t="s">
        <v>160</v>
      </c>
      <c r="C18" s="20"/>
      <c r="D18" s="21"/>
    </row>
    <row r="19" spans="1:4" s="16" customFormat="1" ht="15.75" x14ac:dyDescent="0.25">
      <c r="A19" s="18"/>
      <c r="B19" s="19" t="s">
        <v>158</v>
      </c>
      <c r="C19" s="20">
        <v>1396.26</v>
      </c>
      <c r="D19" s="21">
        <v>110</v>
      </c>
    </row>
    <row r="20" spans="1:4" s="16" customFormat="1" ht="63" x14ac:dyDescent="0.25">
      <c r="A20" s="18" t="s">
        <v>8</v>
      </c>
      <c r="B20" s="19" t="s">
        <v>161</v>
      </c>
      <c r="C20" s="20" t="s">
        <v>153</v>
      </c>
      <c r="D20" s="21" t="s">
        <v>153</v>
      </c>
    </row>
  </sheetData>
  <mergeCells count="2">
    <mergeCell ref="A7:D7"/>
    <mergeCell ref="A9:B9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2592-D67F-4D45-8743-141DDDE1F96B}">
  <dimension ref="A1:E18"/>
  <sheetViews>
    <sheetView zoomScaleNormal="100" zoomScaleSheetLayoutView="85" workbookViewId="0">
      <selection activeCell="F21" sqref="F21"/>
    </sheetView>
  </sheetViews>
  <sheetFormatPr defaultRowHeight="15" x14ac:dyDescent="0.25"/>
  <cols>
    <col min="1" max="1" width="5.42578125" style="22" customWidth="1"/>
    <col min="2" max="2" width="31.42578125" style="22" customWidth="1"/>
    <col min="3" max="3" width="26.42578125" style="22" customWidth="1"/>
    <col min="4" max="4" width="19.85546875" style="22" customWidth="1"/>
    <col min="5" max="256" width="9.140625" style="22"/>
    <col min="257" max="257" width="5.42578125" style="22" customWidth="1"/>
    <col min="258" max="258" width="31.42578125" style="22" customWidth="1"/>
    <col min="259" max="259" width="26.42578125" style="22" customWidth="1"/>
    <col min="260" max="260" width="19.85546875" style="22" customWidth="1"/>
    <col min="261" max="512" width="9.140625" style="22"/>
    <col min="513" max="513" width="5.42578125" style="22" customWidth="1"/>
    <col min="514" max="514" width="31.42578125" style="22" customWidth="1"/>
    <col min="515" max="515" width="26.42578125" style="22" customWidth="1"/>
    <col min="516" max="516" width="19.85546875" style="22" customWidth="1"/>
    <col min="517" max="768" width="9.140625" style="22"/>
    <col min="769" max="769" width="5.42578125" style="22" customWidth="1"/>
    <col min="770" max="770" width="31.42578125" style="22" customWidth="1"/>
    <col min="771" max="771" width="26.42578125" style="22" customWidth="1"/>
    <col min="772" max="772" width="19.85546875" style="22" customWidth="1"/>
    <col min="773" max="1024" width="9.140625" style="22"/>
    <col min="1025" max="1025" width="5.42578125" style="22" customWidth="1"/>
    <col min="1026" max="1026" width="31.42578125" style="22" customWidth="1"/>
    <col min="1027" max="1027" width="26.42578125" style="22" customWidth="1"/>
    <col min="1028" max="1028" width="19.85546875" style="22" customWidth="1"/>
    <col min="1029" max="1280" width="9.140625" style="22"/>
    <col min="1281" max="1281" width="5.42578125" style="22" customWidth="1"/>
    <col min="1282" max="1282" width="31.42578125" style="22" customWidth="1"/>
    <col min="1283" max="1283" width="26.42578125" style="22" customWidth="1"/>
    <col min="1284" max="1284" width="19.85546875" style="22" customWidth="1"/>
    <col min="1285" max="1536" width="9.140625" style="22"/>
    <col min="1537" max="1537" width="5.42578125" style="22" customWidth="1"/>
    <col min="1538" max="1538" width="31.42578125" style="22" customWidth="1"/>
    <col min="1539" max="1539" width="26.42578125" style="22" customWidth="1"/>
    <col min="1540" max="1540" width="19.85546875" style="22" customWidth="1"/>
    <col min="1541" max="1792" width="9.140625" style="22"/>
    <col min="1793" max="1793" width="5.42578125" style="22" customWidth="1"/>
    <col min="1794" max="1794" width="31.42578125" style="22" customWidth="1"/>
    <col min="1795" max="1795" width="26.42578125" style="22" customWidth="1"/>
    <col min="1796" max="1796" width="19.85546875" style="22" customWidth="1"/>
    <col min="1797" max="2048" width="9.140625" style="22"/>
    <col min="2049" max="2049" width="5.42578125" style="22" customWidth="1"/>
    <col min="2050" max="2050" width="31.42578125" style="22" customWidth="1"/>
    <col min="2051" max="2051" width="26.42578125" style="22" customWidth="1"/>
    <col min="2052" max="2052" width="19.85546875" style="22" customWidth="1"/>
    <col min="2053" max="2304" width="9.140625" style="22"/>
    <col min="2305" max="2305" width="5.42578125" style="22" customWidth="1"/>
    <col min="2306" max="2306" width="31.42578125" style="22" customWidth="1"/>
    <col min="2307" max="2307" width="26.42578125" style="22" customWidth="1"/>
    <col min="2308" max="2308" width="19.85546875" style="22" customWidth="1"/>
    <col min="2309" max="2560" width="9.140625" style="22"/>
    <col min="2561" max="2561" width="5.42578125" style="22" customWidth="1"/>
    <col min="2562" max="2562" width="31.42578125" style="22" customWidth="1"/>
    <col min="2563" max="2563" width="26.42578125" style="22" customWidth="1"/>
    <col min="2564" max="2564" width="19.85546875" style="22" customWidth="1"/>
    <col min="2565" max="2816" width="9.140625" style="22"/>
    <col min="2817" max="2817" width="5.42578125" style="22" customWidth="1"/>
    <col min="2818" max="2818" width="31.42578125" style="22" customWidth="1"/>
    <col min="2819" max="2819" width="26.42578125" style="22" customWidth="1"/>
    <col min="2820" max="2820" width="19.85546875" style="22" customWidth="1"/>
    <col min="2821" max="3072" width="9.140625" style="22"/>
    <col min="3073" max="3073" width="5.42578125" style="22" customWidth="1"/>
    <col min="3074" max="3074" width="31.42578125" style="22" customWidth="1"/>
    <col min="3075" max="3075" width="26.42578125" style="22" customWidth="1"/>
    <col min="3076" max="3076" width="19.85546875" style="22" customWidth="1"/>
    <col min="3077" max="3328" width="9.140625" style="22"/>
    <col min="3329" max="3329" width="5.42578125" style="22" customWidth="1"/>
    <col min="3330" max="3330" width="31.42578125" style="22" customWidth="1"/>
    <col min="3331" max="3331" width="26.42578125" style="22" customWidth="1"/>
    <col min="3332" max="3332" width="19.85546875" style="22" customWidth="1"/>
    <col min="3333" max="3584" width="9.140625" style="22"/>
    <col min="3585" max="3585" width="5.42578125" style="22" customWidth="1"/>
    <col min="3586" max="3586" width="31.42578125" style="22" customWidth="1"/>
    <col min="3587" max="3587" width="26.42578125" style="22" customWidth="1"/>
    <col min="3588" max="3588" width="19.85546875" style="22" customWidth="1"/>
    <col min="3589" max="3840" width="9.140625" style="22"/>
    <col min="3841" max="3841" width="5.42578125" style="22" customWidth="1"/>
    <col min="3842" max="3842" width="31.42578125" style="22" customWidth="1"/>
    <col min="3843" max="3843" width="26.42578125" style="22" customWidth="1"/>
    <col min="3844" max="3844" width="19.85546875" style="22" customWidth="1"/>
    <col min="3845" max="4096" width="9.140625" style="22"/>
    <col min="4097" max="4097" width="5.42578125" style="22" customWidth="1"/>
    <col min="4098" max="4098" width="31.42578125" style="22" customWidth="1"/>
    <col min="4099" max="4099" width="26.42578125" style="22" customWidth="1"/>
    <col min="4100" max="4100" width="19.85546875" style="22" customWidth="1"/>
    <col min="4101" max="4352" width="9.140625" style="22"/>
    <col min="4353" max="4353" width="5.42578125" style="22" customWidth="1"/>
    <col min="4354" max="4354" width="31.42578125" style="22" customWidth="1"/>
    <col min="4355" max="4355" width="26.42578125" style="22" customWidth="1"/>
    <col min="4356" max="4356" width="19.85546875" style="22" customWidth="1"/>
    <col min="4357" max="4608" width="9.140625" style="22"/>
    <col min="4609" max="4609" width="5.42578125" style="22" customWidth="1"/>
    <col min="4610" max="4610" width="31.42578125" style="22" customWidth="1"/>
    <col min="4611" max="4611" width="26.42578125" style="22" customWidth="1"/>
    <col min="4612" max="4612" width="19.85546875" style="22" customWidth="1"/>
    <col min="4613" max="4864" width="9.140625" style="22"/>
    <col min="4865" max="4865" width="5.42578125" style="22" customWidth="1"/>
    <col min="4866" max="4866" width="31.42578125" style="22" customWidth="1"/>
    <col min="4867" max="4867" width="26.42578125" style="22" customWidth="1"/>
    <col min="4868" max="4868" width="19.85546875" style="22" customWidth="1"/>
    <col min="4869" max="5120" width="9.140625" style="22"/>
    <col min="5121" max="5121" width="5.42578125" style="22" customWidth="1"/>
    <col min="5122" max="5122" width="31.42578125" style="22" customWidth="1"/>
    <col min="5123" max="5123" width="26.42578125" style="22" customWidth="1"/>
    <col min="5124" max="5124" width="19.85546875" style="22" customWidth="1"/>
    <col min="5125" max="5376" width="9.140625" style="22"/>
    <col min="5377" max="5377" width="5.42578125" style="22" customWidth="1"/>
    <col min="5378" max="5378" width="31.42578125" style="22" customWidth="1"/>
    <col min="5379" max="5379" width="26.42578125" style="22" customWidth="1"/>
    <col min="5380" max="5380" width="19.85546875" style="22" customWidth="1"/>
    <col min="5381" max="5632" width="9.140625" style="22"/>
    <col min="5633" max="5633" width="5.42578125" style="22" customWidth="1"/>
    <col min="5634" max="5634" width="31.42578125" style="22" customWidth="1"/>
    <col min="5635" max="5635" width="26.42578125" style="22" customWidth="1"/>
    <col min="5636" max="5636" width="19.85546875" style="22" customWidth="1"/>
    <col min="5637" max="5888" width="9.140625" style="22"/>
    <col min="5889" max="5889" width="5.42578125" style="22" customWidth="1"/>
    <col min="5890" max="5890" width="31.42578125" style="22" customWidth="1"/>
    <col min="5891" max="5891" width="26.42578125" style="22" customWidth="1"/>
    <col min="5892" max="5892" width="19.85546875" style="22" customWidth="1"/>
    <col min="5893" max="6144" width="9.140625" style="22"/>
    <col min="6145" max="6145" width="5.42578125" style="22" customWidth="1"/>
    <col min="6146" max="6146" width="31.42578125" style="22" customWidth="1"/>
    <col min="6147" max="6147" width="26.42578125" style="22" customWidth="1"/>
    <col min="6148" max="6148" width="19.85546875" style="22" customWidth="1"/>
    <col min="6149" max="6400" width="9.140625" style="22"/>
    <col min="6401" max="6401" width="5.42578125" style="22" customWidth="1"/>
    <col min="6402" max="6402" width="31.42578125" style="22" customWidth="1"/>
    <col min="6403" max="6403" width="26.42578125" style="22" customWidth="1"/>
    <col min="6404" max="6404" width="19.85546875" style="22" customWidth="1"/>
    <col min="6405" max="6656" width="9.140625" style="22"/>
    <col min="6657" max="6657" width="5.42578125" style="22" customWidth="1"/>
    <col min="6658" max="6658" width="31.42578125" style="22" customWidth="1"/>
    <col min="6659" max="6659" width="26.42578125" style="22" customWidth="1"/>
    <col min="6660" max="6660" width="19.85546875" style="22" customWidth="1"/>
    <col min="6661" max="6912" width="9.140625" style="22"/>
    <col min="6913" max="6913" width="5.42578125" style="22" customWidth="1"/>
    <col min="6914" max="6914" width="31.42578125" style="22" customWidth="1"/>
    <col min="6915" max="6915" width="26.42578125" style="22" customWidth="1"/>
    <col min="6916" max="6916" width="19.85546875" style="22" customWidth="1"/>
    <col min="6917" max="7168" width="9.140625" style="22"/>
    <col min="7169" max="7169" width="5.42578125" style="22" customWidth="1"/>
    <col min="7170" max="7170" width="31.42578125" style="22" customWidth="1"/>
    <col min="7171" max="7171" width="26.42578125" style="22" customWidth="1"/>
    <col min="7172" max="7172" width="19.85546875" style="22" customWidth="1"/>
    <col min="7173" max="7424" width="9.140625" style="22"/>
    <col min="7425" max="7425" width="5.42578125" style="22" customWidth="1"/>
    <col min="7426" max="7426" width="31.42578125" style="22" customWidth="1"/>
    <col min="7427" max="7427" width="26.42578125" style="22" customWidth="1"/>
    <col min="7428" max="7428" width="19.85546875" style="22" customWidth="1"/>
    <col min="7429" max="7680" width="9.140625" style="22"/>
    <col min="7681" max="7681" width="5.42578125" style="22" customWidth="1"/>
    <col min="7682" max="7682" width="31.42578125" style="22" customWidth="1"/>
    <col min="7683" max="7683" width="26.42578125" style="22" customWidth="1"/>
    <col min="7684" max="7684" width="19.85546875" style="22" customWidth="1"/>
    <col min="7685" max="7936" width="9.140625" style="22"/>
    <col min="7937" max="7937" width="5.42578125" style="22" customWidth="1"/>
    <col min="7938" max="7938" width="31.42578125" style="22" customWidth="1"/>
    <col min="7939" max="7939" width="26.42578125" style="22" customWidth="1"/>
    <col min="7940" max="7940" width="19.85546875" style="22" customWidth="1"/>
    <col min="7941" max="8192" width="9.140625" style="22"/>
    <col min="8193" max="8193" width="5.42578125" style="22" customWidth="1"/>
    <col min="8194" max="8194" width="31.42578125" style="22" customWidth="1"/>
    <col min="8195" max="8195" width="26.42578125" style="22" customWidth="1"/>
    <col min="8196" max="8196" width="19.85546875" style="22" customWidth="1"/>
    <col min="8197" max="8448" width="9.140625" style="22"/>
    <col min="8449" max="8449" width="5.42578125" style="22" customWidth="1"/>
    <col min="8450" max="8450" width="31.42578125" style="22" customWidth="1"/>
    <col min="8451" max="8451" width="26.42578125" style="22" customWidth="1"/>
    <col min="8452" max="8452" width="19.85546875" style="22" customWidth="1"/>
    <col min="8453" max="8704" width="9.140625" style="22"/>
    <col min="8705" max="8705" width="5.42578125" style="22" customWidth="1"/>
    <col min="8706" max="8706" width="31.42578125" style="22" customWidth="1"/>
    <col min="8707" max="8707" width="26.42578125" style="22" customWidth="1"/>
    <col min="8708" max="8708" width="19.85546875" style="22" customWidth="1"/>
    <col min="8709" max="8960" width="9.140625" style="22"/>
    <col min="8961" max="8961" width="5.42578125" style="22" customWidth="1"/>
    <col min="8962" max="8962" width="31.42578125" style="22" customWidth="1"/>
    <col min="8963" max="8963" width="26.42578125" style="22" customWidth="1"/>
    <col min="8964" max="8964" width="19.85546875" style="22" customWidth="1"/>
    <col min="8965" max="9216" width="9.140625" style="22"/>
    <col min="9217" max="9217" width="5.42578125" style="22" customWidth="1"/>
    <col min="9218" max="9218" width="31.42578125" style="22" customWidth="1"/>
    <col min="9219" max="9219" width="26.42578125" style="22" customWidth="1"/>
    <col min="9220" max="9220" width="19.85546875" style="22" customWidth="1"/>
    <col min="9221" max="9472" width="9.140625" style="22"/>
    <col min="9473" max="9473" width="5.42578125" style="22" customWidth="1"/>
    <col min="9474" max="9474" width="31.42578125" style="22" customWidth="1"/>
    <col min="9475" max="9475" width="26.42578125" style="22" customWidth="1"/>
    <col min="9476" max="9476" width="19.85546875" style="22" customWidth="1"/>
    <col min="9477" max="9728" width="9.140625" style="22"/>
    <col min="9729" max="9729" width="5.42578125" style="22" customWidth="1"/>
    <col min="9730" max="9730" width="31.42578125" style="22" customWidth="1"/>
    <col min="9731" max="9731" width="26.42578125" style="22" customWidth="1"/>
    <col min="9732" max="9732" width="19.85546875" style="22" customWidth="1"/>
    <col min="9733" max="9984" width="9.140625" style="22"/>
    <col min="9985" max="9985" width="5.42578125" style="22" customWidth="1"/>
    <col min="9986" max="9986" width="31.42578125" style="22" customWidth="1"/>
    <col min="9987" max="9987" width="26.42578125" style="22" customWidth="1"/>
    <col min="9988" max="9988" width="19.85546875" style="22" customWidth="1"/>
    <col min="9989" max="10240" width="9.140625" style="22"/>
    <col min="10241" max="10241" width="5.42578125" style="22" customWidth="1"/>
    <col min="10242" max="10242" width="31.42578125" style="22" customWidth="1"/>
    <col min="10243" max="10243" width="26.42578125" style="22" customWidth="1"/>
    <col min="10244" max="10244" width="19.85546875" style="22" customWidth="1"/>
    <col min="10245" max="10496" width="9.140625" style="22"/>
    <col min="10497" max="10497" width="5.42578125" style="22" customWidth="1"/>
    <col min="10498" max="10498" width="31.42578125" style="22" customWidth="1"/>
    <col min="10499" max="10499" width="26.42578125" style="22" customWidth="1"/>
    <col min="10500" max="10500" width="19.85546875" style="22" customWidth="1"/>
    <col min="10501" max="10752" width="9.140625" style="22"/>
    <col min="10753" max="10753" width="5.42578125" style="22" customWidth="1"/>
    <col min="10754" max="10754" width="31.42578125" style="22" customWidth="1"/>
    <col min="10755" max="10755" width="26.42578125" style="22" customWidth="1"/>
    <col min="10756" max="10756" width="19.85546875" style="22" customWidth="1"/>
    <col min="10757" max="11008" width="9.140625" style="22"/>
    <col min="11009" max="11009" width="5.42578125" style="22" customWidth="1"/>
    <col min="11010" max="11010" width="31.42578125" style="22" customWidth="1"/>
    <col min="11011" max="11011" width="26.42578125" style="22" customWidth="1"/>
    <col min="11012" max="11012" width="19.85546875" style="22" customWidth="1"/>
    <col min="11013" max="11264" width="9.140625" style="22"/>
    <col min="11265" max="11265" width="5.42578125" style="22" customWidth="1"/>
    <col min="11266" max="11266" width="31.42578125" style="22" customWidth="1"/>
    <col min="11267" max="11267" width="26.42578125" style="22" customWidth="1"/>
    <col min="11268" max="11268" width="19.85546875" style="22" customWidth="1"/>
    <col min="11269" max="11520" width="9.140625" style="22"/>
    <col min="11521" max="11521" width="5.42578125" style="22" customWidth="1"/>
    <col min="11522" max="11522" width="31.42578125" style="22" customWidth="1"/>
    <col min="11523" max="11523" width="26.42578125" style="22" customWidth="1"/>
    <col min="11524" max="11524" width="19.85546875" style="22" customWidth="1"/>
    <col min="11525" max="11776" width="9.140625" style="22"/>
    <col min="11777" max="11777" width="5.42578125" style="22" customWidth="1"/>
    <col min="11778" max="11778" width="31.42578125" style="22" customWidth="1"/>
    <col min="11779" max="11779" width="26.42578125" style="22" customWidth="1"/>
    <col min="11780" max="11780" width="19.85546875" style="22" customWidth="1"/>
    <col min="11781" max="12032" width="9.140625" style="22"/>
    <col min="12033" max="12033" width="5.42578125" style="22" customWidth="1"/>
    <col min="12034" max="12034" width="31.42578125" style="22" customWidth="1"/>
    <col min="12035" max="12035" width="26.42578125" style="22" customWidth="1"/>
    <col min="12036" max="12036" width="19.85546875" style="22" customWidth="1"/>
    <col min="12037" max="12288" width="9.140625" style="22"/>
    <col min="12289" max="12289" width="5.42578125" style="22" customWidth="1"/>
    <col min="12290" max="12290" width="31.42578125" style="22" customWidth="1"/>
    <col min="12291" max="12291" width="26.42578125" style="22" customWidth="1"/>
    <col min="12292" max="12292" width="19.85546875" style="22" customWidth="1"/>
    <col min="12293" max="12544" width="9.140625" style="22"/>
    <col min="12545" max="12545" width="5.42578125" style="22" customWidth="1"/>
    <col min="12546" max="12546" width="31.42578125" style="22" customWidth="1"/>
    <col min="12547" max="12547" width="26.42578125" style="22" customWidth="1"/>
    <col min="12548" max="12548" width="19.85546875" style="22" customWidth="1"/>
    <col min="12549" max="12800" width="9.140625" style="22"/>
    <col min="12801" max="12801" width="5.42578125" style="22" customWidth="1"/>
    <col min="12802" max="12802" width="31.42578125" style="22" customWidth="1"/>
    <col min="12803" max="12803" width="26.42578125" style="22" customWidth="1"/>
    <col min="12804" max="12804" width="19.85546875" style="22" customWidth="1"/>
    <col min="12805" max="13056" width="9.140625" style="22"/>
    <col min="13057" max="13057" width="5.42578125" style="22" customWidth="1"/>
    <col min="13058" max="13058" width="31.42578125" style="22" customWidth="1"/>
    <col min="13059" max="13059" width="26.42578125" style="22" customWidth="1"/>
    <col min="13060" max="13060" width="19.85546875" style="22" customWidth="1"/>
    <col min="13061" max="13312" width="9.140625" style="22"/>
    <col min="13313" max="13313" width="5.42578125" style="22" customWidth="1"/>
    <col min="13314" max="13314" width="31.42578125" style="22" customWidth="1"/>
    <col min="13315" max="13315" width="26.42578125" style="22" customWidth="1"/>
    <col min="13316" max="13316" width="19.85546875" style="22" customWidth="1"/>
    <col min="13317" max="13568" width="9.140625" style="22"/>
    <col min="13569" max="13569" width="5.42578125" style="22" customWidth="1"/>
    <col min="13570" max="13570" width="31.42578125" style="22" customWidth="1"/>
    <col min="13571" max="13571" width="26.42578125" style="22" customWidth="1"/>
    <col min="13572" max="13572" width="19.85546875" style="22" customWidth="1"/>
    <col min="13573" max="13824" width="9.140625" style="22"/>
    <col min="13825" max="13825" width="5.42578125" style="22" customWidth="1"/>
    <col min="13826" max="13826" width="31.42578125" style="22" customWidth="1"/>
    <col min="13827" max="13827" width="26.42578125" style="22" customWidth="1"/>
    <col min="13828" max="13828" width="19.85546875" style="22" customWidth="1"/>
    <col min="13829" max="14080" width="9.140625" style="22"/>
    <col min="14081" max="14081" width="5.42578125" style="22" customWidth="1"/>
    <col min="14082" max="14082" width="31.42578125" style="22" customWidth="1"/>
    <col min="14083" max="14083" width="26.42578125" style="22" customWidth="1"/>
    <col min="14084" max="14084" width="19.85546875" style="22" customWidth="1"/>
    <col min="14085" max="14336" width="9.140625" style="22"/>
    <col min="14337" max="14337" width="5.42578125" style="22" customWidth="1"/>
    <col min="14338" max="14338" width="31.42578125" style="22" customWidth="1"/>
    <col min="14339" max="14339" width="26.42578125" style="22" customWidth="1"/>
    <col min="14340" max="14340" width="19.85546875" style="22" customWidth="1"/>
    <col min="14341" max="14592" width="9.140625" style="22"/>
    <col min="14593" max="14593" width="5.42578125" style="22" customWidth="1"/>
    <col min="14594" max="14594" width="31.42578125" style="22" customWidth="1"/>
    <col min="14595" max="14595" width="26.42578125" style="22" customWidth="1"/>
    <col min="14596" max="14596" width="19.85546875" style="22" customWidth="1"/>
    <col min="14597" max="14848" width="9.140625" style="22"/>
    <col min="14849" max="14849" width="5.42578125" style="22" customWidth="1"/>
    <col min="14850" max="14850" width="31.42578125" style="22" customWidth="1"/>
    <col min="14851" max="14851" width="26.42578125" style="22" customWidth="1"/>
    <col min="14852" max="14852" width="19.85546875" style="22" customWidth="1"/>
    <col min="14853" max="15104" width="9.140625" style="22"/>
    <col min="15105" max="15105" width="5.42578125" style="22" customWidth="1"/>
    <col min="15106" max="15106" width="31.42578125" style="22" customWidth="1"/>
    <col min="15107" max="15107" width="26.42578125" style="22" customWidth="1"/>
    <col min="15108" max="15108" width="19.85546875" style="22" customWidth="1"/>
    <col min="15109" max="15360" width="9.140625" style="22"/>
    <col min="15361" max="15361" width="5.42578125" style="22" customWidth="1"/>
    <col min="15362" max="15362" width="31.42578125" style="22" customWidth="1"/>
    <col min="15363" max="15363" width="26.42578125" style="22" customWidth="1"/>
    <col min="15364" max="15364" width="19.85546875" style="22" customWidth="1"/>
    <col min="15365" max="15616" width="9.140625" style="22"/>
    <col min="15617" max="15617" width="5.42578125" style="22" customWidth="1"/>
    <col min="15618" max="15618" width="31.42578125" style="22" customWidth="1"/>
    <col min="15619" max="15619" width="26.42578125" style="22" customWidth="1"/>
    <col min="15620" max="15620" width="19.85546875" style="22" customWidth="1"/>
    <col min="15621" max="15872" width="9.140625" style="22"/>
    <col min="15873" max="15873" width="5.42578125" style="22" customWidth="1"/>
    <col min="15874" max="15874" width="31.42578125" style="22" customWidth="1"/>
    <col min="15875" max="15875" width="26.42578125" style="22" customWidth="1"/>
    <col min="15876" max="15876" width="19.85546875" style="22" customWidth="1"/>
    <col min="15877" max="16128" width="9.140625" style="22"/>
    <col min="16129" max="16129" width="5.42578125" style="22" customWidth="1"/>
    <col min="16130" max="16130" width="31.42578125" style="22" customWidth="1"/>
    <col min="16131" max="16131" width="26.42578125" style="22" customWidth="1"/>
    <col min="16132" max="16132" width="19.85546875" style="22" customWidth="1"/>
    <col min="16133" max="16384" width="9.140625" style="22"/>
  </cols>
  <sheetData>
    <row r="1" spans="1:5" s="16" customFormat="1" ht="15.75" x14ac:dyDescent="0.25">
      <c r="C1" s="16" t="s">
        <v>127</v>
      </c>
    </row>
    <row r="2" spans="1:5" s="16" customFormat="1" ht="15.75" x14ac:dyDescent="0.25">
      <c r="C2" s="16" t="s">
        <v>128</v>
      </c>
    </row>
    <row r="3" spans="1:5" s="16" customFormat="1" ht="15.75" x14ac:dyDescent="0.25">
      <c r="C3" s="16" t="s">
        <v>129</v>
      </c>
    </row>
    <row r="4" spans="1:5" s="16" customFormat="1" ht="15.75" x14ac:dyDescent="0.25">
      <c r="C4" s="16" t="s">
        <v>130</v>
      </c>
    </row>
    <row r="5" spans="1:5" s="16" customFormat="1" ht="15.75" x14ac:dyDescent="0.25"/>
    <row r="6" spans="1:5" s="16" customFormat="1" ht="15.75" x14ac:dyDescent="0.25"/>
    <row r="7" spans="1:5" s="16" customFormat="1" ht="33.75" customHeight="1" x14ac:dyDescent="0.25">
      <c r="A7" s="171" t="s">
        <v>163</v>
      </c>
      <c r="B7" s="171"/>
      <c r="C7" s="171"/>
      <c r="D7" s="171"/>
      <c r="E7" s="171"/>
    </row>
    <row r="8" spans="1:5" s="16" customFormat="1" ht="15.75" x14ac:dyDescent="0.25"/>
    <row r="9" spans="1:5" s="16" customFormat="1" ht="78.75" x14ac:dyDescent="0.25">
      <c r="A9" s="173" t="s">
        <v>149</v>
      </c>
      <c r="B9" s="174"/>
      <c r="C9" s="17" t="s">
        <v>150</v>
      </c>
      <c r="D9" s="17" t="s">
        <v>151</v>
      </c>
    </row>
    <row r="10" spans="1:5" s="16" customFormat="1" ht="47.25" x14ac:dyDescent="0.25">
      <c r="A10" s="18" t="s">
        <v>6</v>
      </c>
      <c r="B10" s="19" t="s">
        <v>152</v>
      </c>
      <c r="C10" s="20" t="s">
        <v>153</v>
      </c>
      <c r="D10" s="21" t="s">
        <v>153</v>
      </c>
    </row>
    <row r="11" spans="1:5" s="16" customFormat="1" ht="157.5" x14ac:dyDescent="0.25">
      <c r="A11" s="18" t="s">
        <v>7</v>
      </c>
      <c r="B11" s="19" t="s">
        <v>154</v>
      </c>
      <c r="C11" s="20">
        <f>C14</f>
        <v>1059.2</v>
      </c>
      <c r="D11" s="21">
        <f>D13+D14+D16</f>
        <v>1725.65</v>
      </c>
    </row>
    <row r="12" spans="1:5" s="16" customFormat="1" ht="15.75" x14ac:dyDescent="0.25">
      <c r="A12" s="18"/>
      <c r="B12" s="19" t="s">
        <v>155</v>
      </c>
      <c r="C12" s="20"/>
      <c r="D12" s="21"/>
    </row>
    <row r="13" spans="1:5" s="16" customFormat="1" ht="15.75" x14ac:dyDescent="0.25">
      <c r="A13" s="18"/>
      <c r="B13" s="19" t="s">
        <v>158</v>
      </c>
      <c r="C13" s="20">
        <v>1384.15</v>
      </c>
      <c r="D13" s="21">
        <v>390.25</v>
      </c>
    </row>
    <row r="14" spans="1:5" s="16" customFormat="1" ht="15.75" x14ac:dyDescent="0.25">
      <c r="A14" s="18"/>
      <c r="B14" s="19" t="s">
        <v>196</v>
      </c>
      <c r="C14" s="20">
        <v>1059.2</v>
      </c>
      <c r="D14" s="21">
        <v>440</v>
      </c>
    </row>
    <row r="15" spans="1:5" s="16" customFormat="1" ht="15.75" x14ac:dyDescent="0.25">
      <c r="A15" s="18"/>
      <c r="B15" s="19" t="s">
        <v>160</v>
      </c>
      <c r="C15" s="20"/>
      <c r="D15" s="21"/>
    </row>
    <row r="16" spans="1:5" s="16" customFormat="1" ht="15.75" x14ac:dyDescent="0.25">
      <c r="A16" s="18"/>
      <c r="B16" s="19" t="s">
        <v>159</v>
      </c>
      <c r="C16" s="20">
        <v>1557.2</v>
      </c>
      <c r="D16" s="21">
        <v>895.4</v>
      </c>
    </row>
    <row r="17" spans="1:4" s="16" customFormat="1" ht="31.5" x14ac:dyDescent="0.25">
      <c r="A17" s="18" t="s">
        <v>8</v>
      </c>
      <c r="B17" s="19" t="s">
        <v>214</v>
      </c>
      <c r="C17" s="20"/>
      <c r="D17" s="21"/>
    </row>
    <row r="18" spans="1:4" ht="15.75" x14ac:dyDescent="0.25">
      <c r="A18" s="25"/>
      <c r="B18" s="25" t="s">
        <v>215</v>
      </c>
      <c r="C18" s="20">
        <v>2233.8200000000002</v>
      </c>
      <c r="D18" s="21">
        <v>188.2</v>
      </c>
    </row>
  </sheetData>
  <mergeCells count="2">
    <mergeCell ref="A7:E7"/>
    <mergeCell ref="A9:B9"/>
  </mergeCells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A51E-DA88-4C7D-BC37-5BA88C8974CB}">
  <sheetPr>
    <pageSetUpPr fitToPage="1"/>
  </sheetPr>
  <dimension ref="A1:E58"/>
  <sheetViews>
    <sheetView topLeftCell="A19" zoomScale="85" zoomScaleNormal="85" workbookViewId="0">
      <selection activeCell="B21" sqref="B21"/>
    </sheetView>
  </sheetViews>
  <sheetFormatPr defaultRowHeight="15" x14ac:dyDescent="0.25"/>
  <cols>
    <col min="1" max="1" width="5.85546875" style="22" customWidth="1"/>
    <col min="2" max="2" width="35.28515625" style="22" customWidth="1"/>
    <col min="3" max="3" width="28.42578125" style="22" customWidth="1"/>
    <col min="4" max="4" width="26" style="22" customWidth="1"/>
    <col min="5" max="5" width="28.28515625" style="22" customWidth="1"/>
    <col min="6" max="256" width="9.140625" style="22"/>
    <col min="257" max="257" width="5.85546875" style="22" customWidth="1"/>
    <col min="258" max="258" width="35.28515625" style="22" customWidth="1"/>
    <col min="259" max="259" width="28.42578125" style="22" customWidth="1"/>
    <col min="260" max="260" width="26" style="22" customWidth="1"/>
    <col min="261" max="261" width="28.28515625" style="22" customWidth="1"/>
    <col min="262" max="512" width="9.140625" style="22"/>
    <col min="513" max="513" width="5.85546875" style="22" customWidth="1"/>
    <col min="514" max="514" width="35.28515625" style="22" customWidth="1"/>
    <col min="515" max="515" width="28.42578125" style="22" customWidth="1"/>
    <col min="516" max="516" width="26" style="22" customWidth="1"/>
    <col min="517" max="517" width="28.28515625" style="22" customWidth="1"/>
    <col min="518" max="768" width="9.140625" style="22"/>
    <col min="769" max="769" width="5.85546875" style="22" customWidth="1"/>
    <col min="770" max="770" width="35.28515625" style="22" customWidth="1"/>
    <col min="771" max="771" width="28.42578125" style="22" customWidth="1"/>
    <col min="772" max="772" width="26" style="22" customWidth="1"/>
    <col min="773" max="773" width="28.28515625" style="22" customWidth="1"/>
    <col min="774" max="1024" width="9.140625" style="22"/>
    <col min="1025" max="1025" width="5.85546875" style="22" customWidth="1"/>
    <col min="1026" max="1026" width="35.28515625" style="22" customWidth="1"/>
    <col min="1027" max="1027" width="28.42578125" style="22" customWidth="1"/>
    <col min="1028" max="1028" width="26" style="22" customWidth="1"/>
    <col min="1029" max="1029" width="28.28515625" style="22" customWidth="1"/>
    <col min="1030" max="1280" width="9.140625" style="22"/>
    <col min="1281" max="1281" width="5.85546875" style="22" customWidth="1"/>
    <col min="1282" max="1282" width="35.28515625" style="22" customWidth="1"/>
    <col min="1283" max="1283" width="28.42578125" style="22" customWidth="1"/>
    <col min="1284" max="1284" width="26" style="22" customWidth="1"/>
    <col min="1285" max="1285" width="28.28515625" style="22" customWidth="1"/>
    <col min="1286" max="1536" width="9.140625" style="22"/>
    <col min="1537" max="1537" width="5.85546875" style="22" customWidth="1"/>
    <col min="1538" max="1538" width="35.28515625" style="22" customWidth="1"/>
    <col min="1539" max="1539" width="28.42578125" style="22" customWidth="1"/>
    <col min="1540" max="1540" width="26" style="22" customWidth="1"/>
    <col min="1541" max="1541" width="28.28515625" style="22" customWidth="1"/>
    <col min="1542" max="1792" width="9.140625" style="22"/>
    <col min="1793" max="1793" width="5.85546875" style="22" customWidth="1"/>
    <col min="1794" max="1794" width="35.28515625" style="22" customWidth="1"/>
    <col min="1795" max="1795" width="28.42578125" style="22" customWidth="1"/>
    <col min="1796" max="1796" width="26" style="22" customWidth="1"/>
    <col min="1797" max="1797" width="28.28515625" style="22" customWidth="1"/>
    <col min="1798" max="2048" width="9.140625" style="22"/>
    <col min="2049" max="2049" width="5.85546875" style="22" customWidth="1"/>
    <col min="2050" max="2050" width="35.28515625" style="22" customWidth="1"/>
    <col min="2051" max="2051" width="28.42578125" style="22" customWidth="1"/>
    <col min="2052" max="2052" width="26" style="22" customWidth="1"/>
    <col min="2053" max="2053" width="28.28515625" style="22" customWidth="1"/>
    <col min="2054" max="2304" width="9.140625" style="22"/>
    <col min="2305" max="2305" width="5.85546875" style="22" customWidth="1"/>
    <col min="2306" max="2306" width="35.28515625" style="22" customWidth="1"/>
    <col min="2307" max="2307" width="28.42578125" style="22" customWidth="1"/>
    <col min="2308" max="2308" width="26" style="22" customWidth="1"/>
    <col min="2309" max="2309" width="28.28515625" style="22" customWidth="1"/>
    <col min="2310" max="2560" width="9.140625" style="22"/>
    <col min="2561" max="2561" width="5.85546875" style="22" customWidth="1"/>
    <col min="2562" max="2562" width="35.28515625" style="22" customWidth="1"/>
    <col min="2563" max="2563" width="28.42578125" style="22" customWidth="1"/>
    <col min="2564" max="2564" width="26" style="22" customWidth="1"/>
    <col min="2565" max="2565" width="28.28515625" style="22" customWidth="1"/>
    <col min="2566" max="2816" width="9.140625" style="22"/>
    <col min="2817" max="2817" width="5.85546875" style="22" customWidth="1"/>
    <col min="2818" max="2818" width="35.28515625" style="22" customWidth="1"/>
    <col min="2819" max="2819" width="28.42578125" style="22" customWidth="1"/>
    <col min="2820" max="2820" width="26" style="22" customWidth="1"/>
    <col min="2821" max="2821" width="28.28515625" style="22" customWidth="1"/>
    <col min="2822" max="3072" width="9.140625" style="22"/>
    <col min="3073" max="3073" width="5.85546875" style="22" customWidth="1"/>
    <col min="3074" max="3074" width="35.28515625" style="22" customWidth="1"/>
    <col min="3075" max="3075" width="28.42578125" style="22" customWidth="1"/>
    <col min="3076" max="3076" width="26" style="22" customWidth="1"/>
    <col min="3077" max="3077" width="28.28515625" style="22" customWidth="1"/>
    <col min="3078" max="3328" width="9.140625" style="22"/>
    <col min="3329" max="3329" width="5.85546875" style="22" customWidth="1"/>
    <col min="3330" max="3330" width="35.28515625" style="22" customWidth="1"/>
    <col min="3331" max="3331" width="28.42578125" style="22" customWidth="1"/>
    <col min="3332" max="3332" width="26" style="22" customWidth="1"/>
    <col min="3333" max="3333" width="28.28515625" style="22" customWidth="1"/>
    <col min="3334" max="3584" width="9.140625" style="22"/>
    <col min="3585" max="3585" width="5.85546875" style="22" customWidth="1"/>
    <col min="3586" max="3586" width="35.28515625" style="22" customWidth="1"/>
    <col min="3587" max="3587" width="28.42578125" style="22" customWidth="1"/>
    <col min="3588" max="3588" width="26" style="22" customWidth="1"/>
    <col min="3589" max="3589" width="28.28515625" style="22" customWidth="1"/>
    <col min="3590" max="3840" width="9.140625" style="22"/>
    <col min="3841" max="3841" width="5.85546875" style="22" customWidth="1"/>
    <col min="3842" max="3842" width="35.28515625" style="22" customWidth="1"/>
    <col min="3843" max="3843" width="28.42578125" style="22" customWidth="1"/>
    <col min="3844" max="3844" width="26" style="22" customWidth="1"/>
    <col min="3845" max="3845" width="28.28515625" style="22" customWidth="1"/>
    <col min="3846" max="4096" width="9.140625" style="22"/>
    <col min="4097" max="4097" width="5.85546875" style="22" customWidth="1"/>
    <col min="4098" max="4098" width="35.28515625" style="22" customWidth="1"/>
    <col min="4099" max="4099" width="28.42578125" style="22" customWidth="1"/>
    <col min="4100" max="4100" width="26" style="22" customWidth="1"/>
    <col min="4101" max="4101" width="28.28515625" style="22" customWidth="1"/>
    <col min="4102" max="4352" width="9.140625" style="22"/>
    <col min="4353" max="4353" width="5.85546875" style="22" customWidth="1"/>
    <col min="4354" max="4354" width="35.28515625" style="22" customWidth="1"/>
    <col min="4355" max="4355" width="28.42578125" style="22" customWidth="1"/>
    <col min="4356" max="4356" width="26" style="22" customWidth="1"/>
    <col min="4357" max="4357" width="28.28515625" style="22" customWidth="1"/>
    <col min="4358" max="4608" width="9.140625" style="22"/>
    <col min="4609" max="4609" width="5.85546875" style="22" customWidth="1"/>
    <col min="4610" max="4610" width="35.28515625" style="22" customWidth="1"/>
    <col min="4611" max="4611" width="28.42578125" style="22" customWidth="1"/>
    <col min="4612" max="4612" width="26" style="22" customWidth="1"/>
    <col min="4613" max="4613" width="28.28515625" style="22" customWidth="1"/>
    <col min="4614" max="4864" width="9.140625" style="22"/>
    <col min="4865" max="4865" width="5.85546875" style="22" customWidth="1"/>
    <col min="4866" max="4866" width="35.28515625" style="22" customWidth="1"/>
    <col min="4867" max="4867" width="28.42578125" style="22" customWidth="1"/>
    <col min="4868" max="4868" width="26" style="22" customWidth="1"/>
    <col min="4869" max="4869" width="28.28515625" style="22" customWidth="1"/>
    <col min="4870" max="5120" width="9.140625" style="22"/>
    <col min="5121" max="5121" width="5.85546875" style="22" customWidth="1"/>
    <col min="5122" max="5122" width="35.28515625" style="22" customWidth="1"/>
    <col min="5123" max="5123" width="28.42578125" style="22" customWidth="1"/>
    <col min="5124" max="5124" width="26" style="22" customWidth="1"/>
    <col min="5125" max="5125" width="28.28515625" style="22" customWidth="1"/>
    <col min="5126" max="5376" width="9.140625" style="22"/>
    <col min="5377" max="5377" width="5.85546875" style="22" customWidth="1"/>
    <col min="5378" max="5378" width="35.28515625" style="22" customWidth="1"/>
    <col min="5379" max="5379" width="28.42578125" style="22" customWidth="1"/>
    <col min="5380" max="5380" width="26" style="22" customWidth="1"/>
    <col min="5381" max="5381" width="28.28515625" style="22" customWidth="1"/>
    <col min="5382" max="5632" width="9.140625" style="22"/>
    <col min="5633" max="5633" width="5.85546875" style="22" customWidth="1"/>
    <col min="5634" max="5634" width="35.28515625" style="22" customWidth="1"/>
    <col min="5635" max="5635" width="28.42578125" style="22" customWidth="1"/>
    <col min="5636" max="5636" width="26" style="22" customWidth="1"/>
    <col min="5637" max="5637" width="28.28515625" style="22" customWidth="1"/>
    <col min="5638" max="5888" width="9.140625" style="22"/>
    <col min="5889" max="5889" width="5.85546875" style="22" customWidth="1"/>
    <col min="5890" max="5890" width="35.28515625" style="22" customWidth="1"/>
    <col min="5891" max="5891" width="28.42578125" style="22" customWidth="1"/>
    <col min="5892" max="5892" width="26" style="22" customWidth="1"/>
    <col min="5893" max="5893" width="28.28515625" style="22" customWidth="1"/>
    <col min="5894" max="6144" width="9.140625" style="22"/>
    <col min="6145" max="6145" width="5.85546875" style="22" customWidth="1"/>
    <col min="6146" max="6146" width="35.28515625" style="22" customWidth="1"/>
    <col min="6147" max="6147" width="28.42578125" style="22" customWidth="1"/>
    <col min="6148" max="6148" width="26" style="22" customWidth="1"/>
    <col min="6149" max="6149" width="28.28515625" style="22" customWidth="1"/>
    <col min="6150" max="6400" width="9.140625" style="22"/>
    <col min="6401" max="6401" width="5.85546875" style="22" customWidth="1"/>
    <col min="6402" max="6402" width="35.28515625" style="22" customWidth="1"/>
    <col min="6403" max="6403" width="28.42578125" style="22" customWidth="1"/>
    <col min="6404" max="6404" width="26" style="22" customWidth="1"/>
    <col min="6405" max="6405" width="28.28515625" style="22" customWidth="1"/>
    <col min="6406" max="6656" width="9.140625" style="22"/>
    <col min="6657" max="6657" width="5.85546875" style="22" customWidth="1"/>
    <col min="6658" max="6658" width="35.28515625" style="22" customWidth="1"/>
    <col min="6659" max="6659" width="28.42578125" style="22" customWidth="1"/>
    <col min="6660" max="6660" width="26" style="22" customWidth="1"/>
    <col min="6661" max="6661" width="28.28515625" style="22" customWidth="1"/>
    <col min="6662" max="6912" width="9.140625" style="22"/>
    <col min="6913" max="6913" width="5.85546875" style="22" customWidth="1"/>
    <col min="6914" max="6914" width="35.28515625" style="22" customWidth="1"/>
    <col min="6915" max="6915" width="28.42578125" style="22" customWidth="1"/>
    <col min="6916" max="6916" width="26" style="22" customWidth="1"/>
    <col min="6917" max="6917" width="28.28515625" style="22" customWidth="1"/>
    <col min="6918" max="7168" width="9.140625" style="22"/>
    <col min="7169" max="7169" width="5.85546875" style="22" customWidth="1"/>
    <col min="7170" max="7170" width="35.28515625" style="22" customWidth="1"/>
    <col min="7171" max="7171" width="28.42578125" style="22" customWidth="1"/>
    <col min="7172" max="7172" width="26" style="22" customWidth="1"/>
    <col min="7173" max="7173" width="28.28515625" style="22" customWidth="1"/>
    <col min="7174" max="7424" width="9.140625" style="22"/>
    <col min="7425" max="7425" width="5.85546875" style="22" customWidth="1"/>
    <col min="7426" max="7426" width="35.28515625" style="22" customWidth="1"/>
    <col min="7427" max="7427" width="28.42578125" style="22" customWidth="1"/>
    <col min="7428" max="7428" width="26" style="22" customWidth="1"/>
    <col min="7429" max="7429" width="28.28515625" style="22" customWidth="1"/>
    <col min="7430" max="7680" width="9.140625" style="22"/>
    <col min="7681" max="7681" width="5.85546875" style="22" customWidth="1"/>
    <col min="7682" max="7682" width="35.28515625" style="22" customWidth="1"/>
    <col min="7683" max="7683" width="28.42578125" style="22" customWidth="1"/>
    <col min="7684" max="7684" width="26" style="22" customWidth="1"/>
    <col min="7685" max="7685" width="28.28515625" style="22" customWidth="1"/>
    <col min="7686" max="7936" width="9.140625" style="22"/>
    <col min="7937" max="7937" width="5.85546875" style="22" customWidth="1"/>
    <col min="7938" max="7938" width="35.28515625" style="22" customWidth="1"/>
    <col min="7939" max="7939" width="28.42578125" style="22" customWidth="1"/>
    <col min="7940" max="7940" width="26" style="22" customWidth="1"/>
    <col min="7941" max="7941" width="28.28515625" style="22" customWidth="1"/>
    <col min="7942" max="8192" width="9.140625" style="22"/>
    <col min="8193" max="8193" width="5.85546875" style="22" customWidth="1"/>
    <col min="8194" max="8194" width="35.28515625" style="22" customWidth="1"/>
    <col min="8195" max="8195" width="28.42578125" style="22" customWidth="1"/>
    <col min="8196" max="8196" width="26" style="22" customWidth="1"/>
    <col min="8197" max="8197" width="28.28515625" style="22" customWidth="1"/>
    <col min="8198" max="8448" width="9.140625" style="22"/>
    <col min="8449" max="8449" width="5.85546875" style="22" customWidth="1"/>
    <col min="8450" max="8450" width="35.28515625" style="22" customWidth="1"/>
    <col min="8451" max="8451" width="28.42578125" style="22" customWidth="1"/>
    <col min="8452" max="8452" width="26" style="22" customWidth="1"/>
    <col min="8453" max="8453" width="28.28515625" style="22" customWidth="1"/>
    <col min="8454" max="8704" width="9.140625" style="22"/>
    <col min="8705" max="8705" width="5.85546875" style="22" customWidth="1"/>
    <col min="8706" max="8706" width="35.28515625" style="22" customWidth="1"/>
    <col min="8707" max="8707" width="28.42578125" style="22" customWidth="1"/>
    <col min="8708" max="8708" width="26" style="22" customWidth="1"/>
    <col min="8709" max="8709" width="28.28515625" style="22" customWidth="1"/>
    <col min="8710" max="8960" width="9.140625" style="22"/>
    <col min="8961" max="8961" width="5.85546875" style="22" customWidth="1"/>
    <col min="8962" max="8962" width="35.28515625" style="22" customWidth="1"/>
    <col min="8963" max="8963" width="28.42578125" style="22" customWidth="1"/>
    <col min="8964" max="8964" width="26" style="22" customWidth="1"/>
    <col min="8965" max="8965" width="28.28515625" style="22" customWidth="1"/>
    <col min="8966" max="9216" width="9.140625" style="22"/>
    <col min="9217" max="9217" width="5.85546875" style="22" customWidth="1"/>
    <col min="9218" max="9218" width="35.28515625" style="22" customWidth="1"/>
    <col min="9219" max="9219" width="28.42578125" style="22" customWidth="1"/>
    <col min="9220" max="9220" width="26" style="22" customWidth="1"/>
    <col min="9221" max="9221" width="28.28515625" style="22" customWidth="1"/>
    <col min="9222" max="9472" width="9.140625" style="22"/>
    <col min="9473" max="9473" width="5.85546875" style="22" customWidth="1"/>
    <col min="9474" max="9474" width="35.28515625" style="22" customWidth="1"/>
    <col min="9475" max="9475" width="28.42578125" style="22" customWidth="1"/>
    <col min="9476" max="9476" width="26" style="22" customWidth="1"/>
    <col min="9477" max="9477" width="28.28515625" style="22" customWidth="1"/>
    <col min="9478" max="9728" width="9.140625" style="22"/>
    <col min="9729" max="9729" width="5.85546875" style="22" customWidth="1"/>
    <col min="9730" max="9730" width="35.28515625" style="22" customWidth="1"/>
    <col min="9731" max="9731" width="28.42578125" style="22" customWidth="1"/>
    <col min="9732" max="9732" width="26" style="22" customWidth="1"/>
    <col min="9733" max="9733" width="28.28515625" style="22" customWidth="1"/>
    <col min="9734" max="9984" width="9.140625" style="22"/>
    <col min="9985" max="9985" width="5.85546875" style="22" customWidth="1"/>
    <col min="9986" max="9986" width="35.28515625" style="22" customWidth="1"/>
    <col min="9987" max="9987" width="28.42578125" style="22" customWidth="1"/>
    <col min="9988" max="9988" width="26" style="22" customWidth="1"/>
    <col min="9989" max="9989" width="28.28515625" style="22" customWidth="1"/>
    <col min="9990" max="10240" width="9.140625" style="22"/>
    <col min="10241" max="10241" width="5.85546875" style="22" customWidth="1"/>
    <col min="10242" max="10242" width="35.28515625" style="22" customWidth="1"/>
    <col min="10243" max="10243" width="28.42578125" style="22" customWidth="1"/>
    <col min="10244" max="10244" width="26" style="22" customWidth="1"/>
    <col min="10245" max="10245" width="28.28515625" style="22" customWidth="1"/>
    <col min="10246" max="10496" width="9.140625" style="22"/>
    <col min="10497" max="10497" width="5.85546875" style="22" customWidth="1"/>
    <col min="10498" max="10498" width="35.28515625" style="22" customWidth="1"/>
    <col min="10499" max="10499" width="28.42578125" style="22" customWidth="1"/>
    <col min="10500" max="10500" width="26" style="22" customWidth="1"/>
    <col min="10501" max="10501" width="28.28515625" style="22" customWidth="1"/>
    <col min="10502" max="10752" width="9.140625" style="22"/>
    <col min="10753" max="10753" width="5.85546875" style="22" customWidth="1"/>
    <col min="10754" max="10754" width="35.28515625" style="22" customWidth="1"/>
    <col min="10755" max="10755" width="28.42578125" style="22" customWidth="1"/>
    <col min="10756" max="10756" width="26" style="22" customWidth="1"/>
    <col min="10757" max="10757" width="28.28515625" style="22" customWidth="1"/>
    <col min="10758" max="11008" width="9.140625" style="22"/>
    <col min="11009" max="11009" width="5.85546875" style="22" customWidth="1"/>
    <col min="11010" max="11010" width="35.28515625" style="22" customWidth="1"/>
    <col min="11011" max="11011" width="28.42578125" style="22" customWidth="1"/>
    <col min="11012" max="11012" width="26" style="22" customWidth="1"/>
    <col min="11013" max="11013" width="28.28515625" style="22" customWidth="1"/>
    <col min="11014" max="11264" width="9.140625" style="22"/>
    <col min="11265" max="11265" width="5.85546875" style="22" customWidth="1"/>
    <col min="11266" max="11266" width="35.28515625" style="22" customWidth="1"/>
    <col min="11267" max="11267" width="28.42578125" style="22" customWidth="1"/>
    <col min="11268" max="11268" width="26" style="22" customWidth="1"/>
    <col min="11269" max="11269" width="28.28515625" style="22" customWidth="1"/>
    <col min="11270" max="11520" width="9.140625" style="22"/>
    <col min="11521" max="11521" width="5.85546875" style="22" customWidth="1"/>
    <col min="11522" max="11522" width="35.28515625" style="22" customWidth="1"/>
    <col min="11523" max="11523" width="28.42578125" style="22" customWidth="1"/>
    <col min="11524" max="11524" width="26" style="22" customWidth="1"/>
    <col min="11525" max="11525" width="28.28515625" style="22" customWidth="1"/>
    <col min="11526" max="11776" width="9.140625" style="22"/>
    <col min="11777" max="11777" width="5.85546875" style="22" customWidth="1"/>
    <col min="11778" max="11778" width="35.28515625" style="22" customWidth="1"/>
    <col min="11779" max="11779" width="28.42578125" style="22" customWidth="1"/>
    <col min="11780" max="11780" width="26" style="22" customWidth="1"/>
    <col min="11781" max="11781" width="28.28515625" style="22" customWidth="1"/>
    <col min="11782" max="12032" width="9.140625" style="22"/>
    <col min="12033" max="12033" width="5.85546875" style="22" customWidth="1"/>
    <col min="12034" max="12034" width="35.28515625" style="22" customWidth="1"/>
    <col min="12035" max="12035" width="28.42578125" style="22" customWidth="1"/>
    <col min="12036" max="12036" width="26" style="22" customWidth="1"/>
    <col min="12037" max="12037" width="28.28515625" style="22" customWidth="1"/>
    <col min="12038" max="12288" width="9.140625" style="22"/>
    <col min="12289" max="12289" width="5.85546875" style="22" customWidth="1"/>
    <col min="12290" max="12290" width="35.28515625" style="22" customWidth="1"/>
    <col min="12291" max="12291" width="28.42578125" style="22" customWidth="1"/>
    <col min="12292" max="12292" width="26" style="22" customWidth="1"/>
    <col min="12293" max="12293" width="28.28515625" style="22" customWidth="1"/>
    <col min="12294" max="12544" width="9.140625" style="22"/>
    <col min="12545" max="12545" width="5.85546875" style="22" customWidth="1"/>
    <col min="12546" max="12546" width="35.28515625" style="22" customWidth="1"/>
    <col min="12547" max="12547" width="28.42578125" style="22" customWidth="1"/>
    <col min="12548" max="12548" width="26" style="22" customWidth="1"/>
    <col min="12549" max="12549" width="28.28515625" style="22" customWidth="1"/>
    <col min="12550" max="12800" width="9.140625" style="22"/>
    <col min="12801" max="12801" width="5.85546875" style="22" customWidth="1"/>
    <col min="12802" max="12802" width="35.28515625" style="22" customWidth="1"/>
    <col min="12803" max="12803" width="28.42578125" style="22" customWidth="1"/>
    <col min="12804" max="12804" width="26" style="22" customWidth="1"/>
    <col min="12805" max="12805" width="28.28515625" style="22" customWidth="1"/>
    <col min="12806" max="13056" width="9.140625" style="22"/>
    <col min="13057" max="13057" width="5.85546875" style="22" customWidth="1"/>
    <col min="13058" max="13058" width="35.28515625" style="22" customWidth="1"/>
    <col min="13059" max="13059" width="28.42578125" style="22" customWidth="1"/>
    <col min="13060" max="13060" width="26" style="22" customWidth="1"/>
    <col min="13061" max="13061" width="28.28515625" style="22" customWidth="1"/>
    <col min="13062" max="13312" width="9.140625" style="22"/>
    <col min="13313" max="13313" width="5.85546875" style="22" customWidth="1"/>
    <col min="13314" max="13314" width="35.28515625" style="22" customWidth="1"/>
    <col min="13315" max="13315" width="28.42578125" style="22" customWidth="1"/>
    <col min="13316" max="13316" width="26" style="22" customWidth="1"/>
    <col min="13317" max="13317" width="28.28515625" style="22" customWidth="1"/>
    <col min="13318" max="13568" width="9.140625" style="22"/>
    <col min="13569" max="13569" width="5.85546875" style="22" customWidth="1"/>
    <col min="13570" max="13570" width="35.28515625" style="22" customWidth="1"/>
    <col min="13571" max="13571" width="28.42578125" style="22" customWidth="1"/>
    <col min="13572" max="13572" width="26" style="22" customWidth="1"/>
    <col min="13573" max="13573" width="28.28515625" style="22" customWidth="1"/>
    <col min="13574" max="13824" width="9.140625" style="22"/>
    <col min="13825" max="13825" width="5.85546875" style="22" customWidth="1"/>
    <col min="13826" max="13826" width="35.28515625" style="22" customWidth="1"/>
    <col min="13827" max="13827" width="28.42578125" style="22" customWidth="1"/>
    <col min="13828" max="13828" width="26" style="22" customWidth="1"/>
    <col min="13829" max="13829" width="28.28515625" style="22" customWidth="1"/>
    <col min="13830" max="14080" width="9.140625" style="22"/>
    <col min="14081" max="14081" width="5.85546875" style="22" customWidth="1"/>
    <col min="14082" max="14082" width="35.28515625" style="22" customWidth="1"/>
    <col min="14083" max="14083" width="28.42578125" style="22" customWidth="1"/>
    <col min="14084" max="14084" width="26" style="22" customWidth="1"/>
    <col min="14085" max="14085" width="28.28515625" style="22" customWidth="1"/>
    <col min="14086" max="14336" width="9.140625" style="22"/>
    <col min="14337" max="14337" width="5.85546875" style="22" customWidth="1"/>
    <col min="14338" max="14338" width="35.28515625" style="22" customWidth="1"/>
    <col min="14339" max="14339" width="28.42578125" style="22" customWidth="1"/>
    <col min="14340" max="14340" width="26" style="22" customWidth="1"/>
    <col min="14341" max="14341" width="28.28515625" style="22" customWidth="1"/>
    <col min="14342" max="14592" width="9.140625" style="22"/>
    <col min="14593" max="14593" width="5.85546875" style="22" customWidth="1"/>
    <col min="14594" max="14594" width="35.28515625" style="22" customWidth="1"/>
    <col min="14595" max="14595" width="28.42578125" style="22" customWidth="1"/>
    <col min="14596" max="14596" width="26" style="22" customWidth="1"/>
    <col min="14597" max="14597" width="28.28515625" style="22" customWidth="1"/>
    <col min="14598" max="14848" width="9.140625" style="22"/>
    <col min="14849" max="14849" width="5.85546875" style="22" customWidth="1"/>
    <col min="14850" max="14850" width="35.28515625" style="22" customWidth="1"/>
    <col min="14851" max="14851" width="28.42578125" style="22" customWidth="1"/>
    <col min="14852" max="14852" width="26" style="22" customWidth="1"/>
    <col min="14853" max="14853" width="28.28515625" style="22" customWidth="1"/>
    <col min="14854" max="15104" width="9.140625" style="22"/>
    <col min="15105" max="15105" width="5.85546875" style="22" customWidth="1"/>
    <col min="15106" max="15106" width="35.28515625" style="22" customWidth="1"/>
    <col min="15107" max="15107" width="28.42578125" style="22" customWidth="1"/>
    <col min="15108" max="15108" width="26" style="22" customWidth="1"/>
    <col min="15109" max="15109" width="28.28515625" style="22" customWidth="1"/>
    <col min="15110" max="15360" width="9.140625" style="22"/>
    <col min="15361" max="15361" width="5.85546875" style="22" customWidth="1"/>
    <col min="15362" max="15362" width="35.28515625" style="22" customWidth="1"/>
    <col min="15363" max="15363" width="28.42578125" style="22" customWidth="1"/>
    <col min="15364" max="15364" width="26" style="22" customWidth="1"/>
    <col min="15365" max="15365" width="28.28515625" style="22" customWidth="1"/>
    <col min="15366" max="15616" width="9.140625" style="22"/>
    <col min="15617" max="15617" width="5.85546875" style="22" customWidth="1"/>
    <col min="15618" max="15618" width="35.28515625" style="22" customWidth="1"/>
    <col min="15619" max="15619" width="28.42578125" style="22" customWidth="1"/>
    <col min="15620" max="15620" width="26" style="22" customWidth="1"/>
    <col min="15621" max="15621" width="28.28515625" style="22" customWidth="1"/>
    <col min="15622" max="15872" width="9.140625" style="22"/>
    <col min="15873" max="15873" width="5.85546875" style="22" customWidth="1"/>
    <col min="15874" max="15874" width="35.28515625" style="22" customWidth="1"/>
    <col min="15875" max="15875" width="28.42578125" style="22" customWidth="1"/>
    <col min="15876" max="15876" width="26" style="22" customWidth="1"/>
    <col min="15877" max="15877" width="28.28515625" style="22" customWidth="1"/>
    <col min="15878" max="16128" width="9.140625" style="22"/>
    <col min="16129" max="16129" width="5.85546875" style="22" customWidth="1"/>
    <col min="16130" max="16130" width="35.28515625" style="22" customWidth="1"/>
    <col min="16131" max="16131" width="28.42578125" style="22" customWidth="1"/>
    <col min="16132" max="16132" width="26" style="22" customWidth="1"/>
    <col min="16133" max="16133" width="28.28515625" style="22" customWidth="1"/>
    <col min="16134" max="16384" width="9.140625" style="22"/>
  </cols>
  <sheetData>
    <row r="1" spans="1:5" s="16" customFormat="1" ht="15.75" x14ac:dyDescent="0.25">
      <c r="E1" s="16" t="s">
        <v>164</v>
      </c>
    </row>
    <row r="2" spans="1:5" s="16" customFormat="1" ht="15.75" x14ac:dyDescent="0.25">
      <c r="E2" s="16" t="s">
        <v>128</v>
      </c>
    </row>
    <row r="3" spans="1:5" s="16" customFormat="1" ht="15.75" x14ac:dyDescent="0.25">
      <c r="E3" s="16" t="s">
        <v>129</v>
      </c>
    </row>
    <row r="4" spans="1:5" s="16" customFormat="1" ht="15.75" x14ac:dyDescent="0.25">
      <c r="E4" s="16" t="s">
        <v>130</v>
      </c>
    </row>
    <row r="5" spans="1:5" s="16" customFormat="1" ht="15.75" x14ac:dyDescent="0.25"/>
    <row r="6" spans="1:5" s="16" customFormat="1" ht="15.75" x14ac:dyDescent="0.25"/>
    <row r="7" spans="1:5" s="16" customFormat="1" ht="15.75" x14ac:dyDescent="0.25"/>
    <row r="8" spans="1:5" s="16" customFormat="1" ht="32.25" customHeight="1" x14ac:dyDescent="0.25">
      <c r="A8" s="171" t="s">
        <v>165</v>
      </c>
      <c r="B8" s="172"/>
      <c r="C8" s="172"/>
      <c r="D8" s="172"/>
      <c r="E8" s="172"/>
    </row>
    <row r="9" spans="1:5" s="16" customFormat="1" ht="15.75" x14ac:dyDescent="0.25"/>
    <row r="10" spans="1:5" s="16" customFormat="1" ht="110.25" x14ac:dyDescent="0.25">
      <c r="A10" s="173" t="s">
        <v>149</v>
      </c>
      <c r="B10" s="174"/>
      <c r="C10" s="17" t="s">
        <v>166</v>
      </c>
      <c r="D10" s="17" t="s">
        <v>167</v>
      </c>
      <c r="E10" s="17" t="s">
        <v>168</v>
      </c>
    </row>
    <row r="11" spans="1:5" s="16" customFormat="1" ht="31.5" x14ac:dyDescent="0.25">
      <c r="A11" s="18">
        <v>1</v>
      </c>
      <c r="B11" s="19" t="s">
        <v>169</v>
      </c>
      <c r="C11" s="20"/>
      <c r="D11" s="23"/>
      <c r="E11" s="20"/>
    </row>
    <row r="12" spans="1:5" s="16" customFormat="1" ht="31.5" x14ac:dyDescent="0.25">
      <c r="A12" s="24"/>
      <c r="B12" s="19" t="s">
        <v>170</v>
      </c>
      <c r="C12" s="20">
        <v>213.22</v>
      </c>
      <c r="D12" s="23">
        <v>0.37</v>
      </c>
      <c r="E12" s="20">
        <v>5</v>
      </c>
    </row>
    <row r="13" spans="1:5" s="16" customFormat="1" ht="15.75" x14ac:dyDescent="0.25">
      <c r="A13" s="24"/>
      <c r="B13" s="19" t="s">
        <v>171</v>
      </c>
      <c r="C13" s="20"/>
      <c r="D13" s="23"/>
      <c r="E13" s="20"/>
    </row>
    <row r="14" spans="1:5" s="16" customFormat="1" ht="15.75" x14ac:dyDescent="0.25">
      <c r="A14" s="24"/>
      <c r="B14" s="19" t="s">
        <v>172</v>
      </c>
      <c r="C14" s="20"/>
      <c r="D14" s="23"/>
      <c r="E14" s="20"/>
    </row>
    <row r="15" spans="1:5" s="16" customFormat="1" ht="15.75" x14ac:dyDescent="0.25">
      <c r="A15" s="24"/>
      <c r="B15" s="19" t="s">
        <v>173</v>
      </c>
      <c r="C15" s="20"/>
      <c r="D15" s="23"/>
      <c r="E15" s="20"/>
    </row>
    <row r="16" spans="1:5" s="16" customFormat="1" ht="15.75" x14ac:dyDescent="0.25">
      <c r="A16" s="24"/>
      <c r="B16" s="19" t="s">
        <v>174</v>
      </c>
      <c r="C16" s="20">
        <v>1453.16</v>
      </c>
      <c r="D16" s="23">
        <v>0.8</v>
      </c>
      <c r="E16" s="20">
        <v>90</v>
      </c>
    </row>
    <row r="17" spans="1:5" s="16" customFormat="1" ht="15.75" x14ac:dyDescent="0.25">
      <c r="A17" s="30"/>
      <c r="B17" s="19" t="s">
        <v>177</v>
      </c>
      <c r="C17" s="20">
        <v>1428.46</v>
      </c>
      <c r="D17" s="23">
        <v>0.85299999999999998</v>
      </c>
      <c r="E17" s="20">
        <v>95</v>
      </c>
    </row>
    <row r="18" spans="1:5" s="16" customFormat="1" ht="15.75" x14ac:dyDescent="0.25">
      <c r="A18" s="30"/>
      <c r="B18" s="19" t="s">
        <v>178</v>
      </c>
      <c r="C18" s="20">
        <v>543.71</v>
      </c>
      <c r="D18" s="23">
        <v>0.28000000000000003</v>
      </c>
      <c r="E18" s="20">
        <v>60</v>
      </c>
    </row>
    <row r="19" spans="1:5" s="16" customFormat="1" ht="15.75" customHeight="1" x14ac:dyDescent="0.25">
      <c r="A19" s="30"/>
      <c r="B19" s="19" t="s">
        <v>197</v>
      </c>
      <c r="C19" s="20"/>
      <c r="D19" s="23"/>
      <c r="E19" s="20"/>
    </row>
    <row r="20" spans="1:5" s="16" customFormat="1" ht="15.75" x14ac:dyDescent="0.25">
      <c r="A20" s="30"/>
      <c r="B20" s="19" t="s">
        <v>174</v>
      </c>
      <c r="C20" s="20">
        <v>233.05</v>
      </c>
      <c r="D20" s="23">
        <v>1.2999999999999999E-2</v>
      </c>
      <c r="E20" s="20"/>
    </row>
    <row r="21" spans="1:5" s="16" customFormat="1" ht="15.75" x14ac:dyDescent="0.25">
      <c r="A21" s="24"/>
      <c r="B21" s="19" t="s">
        <v>175</v>
      </c>
      <c r="C21" s="20"/>
      <c r="D21" s="23"/>
      <c r="E21" s="20"/>
    </row>
    <row r="22" spans="1:5" s="16" customFormat="1" ht="15.75" x14ac:dyDescent="0.25">
      <c r="A22" s="24"/>
      <c r="B22" s="19" t="s">
        <v>176</v>
      </c>
      <c r="C22" s="20"/>
      <c r="D22" s="23"/>
      <c r="E22" s="20"/>
    </row>
    <row r="23" spans="1:5" s="16" customFormat="1" ht="15.75" x14ac:dyDescent="0.25">
      <c r="A23" s="30"/>
      <c r="B23" s="19" t="s">
        <v>173</v>
      </c>
      <c r="C23" s="20">
        <v>188.85</v>
      </c>
      <c r="D23" s="23">
        <v>2.1999999999999999E-2</v>
      </c>
      <c r="E23" s="20">
        <v>3.5</v>
      </c>
    </row>
    <row r="24" spans="1:5" s="16" customFormat="1" ht="15.75" x14ac:dyDescent="0.25">
      <c r="A24" s="30"/>
      <c r="B24" s="19" t="s">
        <v>174</v>
      </c>
      <c r="C24" s="20">
        <v>2330.92</v>
      </c>
      <c r="D24" s="23">
        <v>0.95</v>
      </c>
      <c r="E24" s="20">
        <v>56</v>
      </c>
    </row>
    <row r="25" spans="1:5" s="16" customFormat="1" ht="15.75" x14ac:dyDescent="0.25">
      <c r="A25" s="24"/>
      <c r="B25" s="19" t="s">
        <v>177</v>
      </c>
      <c r="C25" s="20">
        <v>4463.3599999999997</v>
      </c>
      <c r="D25" s="23">
        <v>2.407</v>
      </c>
      <c r="E25" s="20">
        <v>55</v>
      </c>
    </row>
    <row r="26" spans="1:5" s="16" customFormat="1" ht="15.75" x14ac:dyDescent="0.25">
      <c r="A26" s="24"/>
      <c r="B26" s="19" t="s">
        <v>178</v>
      </c>
      <c r="C26" s="20">
        <v>1097</v>
      </c>
      <c r="D26" s="23">
        <v>0.113</v>
      </c>
      <c r="E26" s="20">
        <v>150</v>
      </c>
    </row>
    <row r="27" spans="1:5" s="16" customFormat="1" ht="15.75" x14ac:dyDescent="0.25">
      <c r="A27" s="24"/>
      <c r="B27" s="19" t="s">
        <v>179</v>
      </c>
      <c r="C27" s="20"/>
      <c r="D27" s="23"/>
      <c r="E27" s="20"/>
    </row>
    <row r="28" spans="1:5" s="16" customFormat="1" ht="15.75" x14ac:dyDescent="0.25">
      <c r="A28" s="24"/>
      <c r="B28" s="19" t="s">
        <v>180</v>
      </c>
      <c r="C28" s="20"/>
      <c r="D28" s="23"/>
      <c r="E28" s="20"/>
    </row>
    <row r="29" spans="1:5" s="16" customFormat="1" ht="15.75" x14ac:dyDescent="0.25">
      <c r="A29" s="24"/>
      <c r="B29" s="19" t="s">
        <v>179</v>
      </c>
      <c r="C29" s="20"/>
      <c r="D29" s="23"/>
      <c r="E29" s="20"/>
    </row>
    <row r="30" spans="1:5" s="16" customFormat="1" ht="31.5" x14ac:dyDescent="0.25">
      <c r="A30" s="18">
        <v>2</v>
      </c>
      <c r="B30" s="19" t="s">
        <v>181</v>
      </c>
      <c r="C30" s="20"/>
      <c r="D30" s="23"/>
      <c r="E30" s="20"/>
    </row>
    <row r="31" spans="1:5" s="16" customFormat="1" ht="63" x14ac:dyDescent="0.25">
      <c r="A31" s="24"/>
      <c r="B31" s="19" t="s">
        <v>182</v>
      </c>
      <c r="C31" s="20"/>
      <c r="D31" s="23"/>
      <c r="E31" s="20"/>
    </row>
    <row r="32" spans="1:5" ht="31.5" x14ac:dyDescent="0.25">
      <c r="A32" s="25"/>
      <c r="B32" s="19" t="s">
        <v>183</v>
      </c>
      <c r="C32" s="26"/>
      <c r="D32" s="27"/>
      <c r="E32" s="26"/>
    </row>
    <row r="33" spans="1:5" ht="15.75" x14ac:dyDescent="0.25">
      <c r="A33" s="25"/>
      <c r="B33" s="19" t="s">
        <v>171</v>
      </c>
      <c r="C33" s="26">
        <v>583.47</v>
      </c>
      <c r="D33" s="27">
        <v>0.82299999999999995</v>
      </c>
      <c r="E33" s="26">
        <v>222</v>
      </c>
    </row>
    <row r="34" spans="1:5" ht="15.75" x14ac:dyDescent="0.25">
      <c r="A34" s="25"/>
      <c r="B34" s="19" t="s">
        <v>172</v>
      </c>
      <c r="C34" s="26">
        <v>129.4</v>
      </c>
      <c r="D34" s="27">
        <v>0.97</v>
      </c>
      <c r="E34" s="26">
        <v>35</v>
      </c>
    </row>
    <row r="35" spans="1:5" ht="15.75" x14ac:dyDescent="0.25">
      <c r="A35" s="25"/>
      <c r="B35" s="19" t="s">
        <v>173</v>
      </c>
      <c r="C35" s="26">
        <v>125</v>
      </c>
      <c r="D35" s="27">
        <v>0.183</v>
      </c>
      <c r="E35" s="26">
        <v>20</v>
      </c>
    </row>
    <row r="36" spans="1:5" ht="15.75" x14ac:dyDescent="0.25">
      <c r="A36" s="25"/>
      <c r="B36" s="19" t="s">
        <v>184</v>
      </c>
      <c r="C36" s="26">
        <v>30587.47</v>
      </c>
      <c r="D36" s="27">
        <v>22.225000000000001</v>
      </c>
      <c r="E36" s="26">
        <v>2550.4</v>
      </c>
    </row>
    <row r="37" spans="1:5" ht="15.75" x14ac:dyDescent="0.25">
      <c r="A37" s="25"/>
      <c r="B37" s="19" t="s">
        <v>174</v>
      </c>
      <c r="C37" s="26">
        <v>14054.14</v>
      </c>
      <c r="D37" s="27">
        <v>15.404</v>
      </c>
      <c r="E37" s="26">
        <v>1480</v>
      </c>
    </row>
    <row r="38" spans="1:5" ht="15.75" x14ac:dyDescent="0.25">
      <c r="A38" s="25"/>
      <c r="B38" s="19" t="s">
        <v>177</v>
      </c>
      <c r="C38" s="26">
        <v>2033.19</v>
      </c>
      <c r="D38" s="27">
        <v>1.5609999999999999</v>
      </c>
      <c r="E38" s="26">
        <v>290</v>
      </c>
    </row>
    <row r="39" spans="1:5" ht="15.75" x14ac:dyDescent="0.25">
      <c r="A39" s="25"/>
      <c r="B39" s="19" t="s">
        <v>178</v>
      </c>
      <c r="C39" s="26"/>
      <c r="D39" s="27"/>
      <c r="E39" s="26"/>
    </row>
    <row r="40" spans="1:5" ht="63" x14ac:dyDescent="0.25">
      <c r="A40" s="25"/>
      <c r="B40" s="19" t="s">
        <v>199</v>
      </c>
      <c r="C40" s="26"/>
      <c r="D40" s="27"/>
      <c r="E40" s="26"/>
    </row>
    <row r="41" spans="1:5" ht="15.75" x14ac:dyDescent="0.25">
      <c r="A41" s="25"/>
      <c r="B41" s="19" t="s">
        <v>171</v>
      </c>
      <c r="C41" s="26">
        <v>34.86</v>
      </c>
      <c r="D41" s="27">
        <v>0.08</v>
      </c>
      <c r="E41" s="26">
        <v>30</v>
      </c>
    </row>
    <row r="42" spans="1:5" ht="15.75" x14ac:dyDescent="0.25">
      <c r="A42" s="25"/>
      <c r="B42" s="19" t="s">
        <v>184</v>
      </c>
      <c r="C42" s="26">
        <v>1073.26</v>
      </c>
      <c r="D42" s="27">
        <v>0.754</v>
      </c>
      <c r="E42" s="26">
        <v>142</v>
      </c>
    </row>
    <row r="43" spans="1:5" ht="15.75" x14ac:dyDescent="0.25">
      <c r="A43" s="25"/>
      <c r="B43" s="19" t="s">
        <v>174</v>
      </c>
      <c r="C43" s="26">
        <v>726.22</v>
      </c>
      <c r="D43" s="27">
        <v>0.61199999999999999</v>
      </c>
      <c r="E43" s="26">
        <v>35</v>
      </c>
    </row>
    <row r="44" spans="1:5" ht="31.5" x14ac:dyDescent="0.25">
      <c r="A44" s="25"/>
      <c r="B44" s="19" t="s">
        <v>185</v>
      </c>
      <c r="C44" s="26"/>
      <c r="D44" s="27"/>
      <c r="E44" s="26"/>
    </row>
    <row r="45" spans="1:5" ht="15.75" x14ac:dyDescent="0.25">
      <c r="A45" s="25"/>
      <c r="B45" s="19" t="s">
        <v>171</v>
      </c>
      <c r="C45" s="26"/>
      <c r="D45" s="27"/>
      <c r="E45" s="26"/>
    </row>
    <row r="46" spans="1:5" ht="15.75" x14ac:dyDescent="0.25">
      <c r="A46" s="25"/>
      <c r="B46" s="19" t="s">
        <v>172</v>
      </c>
      <c r="C46" s="26"/>
      <c r="D46" s="27"/>
      <c r="E46" s="26"/>
    </row>
    <row r="47" spans="1:5" ht="15.75" x14ac:dyDescent="0.25">
      <c r="A47" s="25"/>
      <c r="B47" s="19" t="s">
        <v>173</v>
      </c>
      <c r="C47" s="26"/>
      <c r="D47" s="27"/>
      <c r="E47" s="26"/>
    </row>
    <row r="48" spans="1:5" ht="15.75" x14ac:dyDescent="0.25">
      <c r="A48" s="25"/>
      <c r="B48" s="19" t="s">
        <v>184</v>
      </c>
      <c r="C48" s="26"/>
      <c r="D48" s="27"/>
      <c r="E48" s="26"/>
    </row>
    <row r="49" spans="1:5" ht="15.75" x14ac:dyDescent="0.25">
      <c r="A49" s="25"/>
      <c r="B49" s="19" t="s">
        <v>177</v>
      </c>
      <c r="C49" s="26"/>
      <c r="D49" s="27"/>
      <c r="E49" s="26"/>
    </row>
    <row r="50" spans="1:5" ht="15.75" x14ac:dyDescent="0.25">
      <c r="A50" s="25"/>
      <c r="B50" s="19" t="s">
        <v>178</v>
      </c>
      <c r="C50" s="26"/>
      <c r="D50" s="27"/>
      <c r="E50" s="26"/>
    </row>
    <row r="51" spans="1:5" ht="63" x14ac:dyDescent="0.25">
      <c r="A51" s="25"/>
      <c r="B51" s="19" t="s">
        <v>186</v>
      </c>
      <c r="C51" s="26"/>
      <c r="D51" s="27"/>
      <c r="E51" s="26"/>
    </row>
    <row r="52" spans="1:5" ht="31.5" x14ac:dyDescent="0.25">
      <c r="A52" s="25"/>
      <c r="B52" s="19" t="s">
        <v>183</v>
      </c>
      <c r="C52" s="26"/>
      <c r="D52" s="27"/>
      <c r="E52" s="26"/>
    </row>
    <row r="53" spans="1:5" ht="15.75" x14ac:dyDescent="0.25">
      <c r="A53" s="25"/>
      <c r="B53" s="19" t="s">
        <v>184</v>
      </c>
      <c r="C53" s="26">
        <v>5553.96</v>
      </c>
      <c r="D53" s="27">
        <v>3221</v>
      </c>
      <c r="E53" s="26">
        <v>1215</v>
      </c>
    </row>
    <row r="54" spans="1:5" ht="15.75" x14ac:dyDescent="0.25">
      <c r="A54" s="25"/>
      <c r="B54" s="19" t="s">
        <v>174</v>
      </c>
      <c r="C54" s="26">
        <v>3118.43</v>
      </c>
      <c r="D54" s="27">
        <v>3328</v>
      </c>
      <c r="E54" s="26">
        <v>75</v>
      </c>
    </row>
    <row r="55" spans="1:5" ht="63" x14ac:dyDescent="0.25">
      <c r="A55" s="25"/>
      <c r="B55" s="19" t="s">
        <v>198</v>
      </c>
      <c r="C55" s="26"/>
      <c r="D55" s="27"/>
      <c r="E55" s="26"/>
    </row>
    <row r="56" spans="1:5" ht="31.5" x14ac:dyDescent="0.25">
      <c r="A56" s="25"/>
      <c r="B56" s="19" t="s">
        <v>183</v>
      </c>
      <c r="C56" s="26"/>
      <c r="D56" s="27"/>
      <c r="E56" s="26"/>
    </row>
    <row r="57" spans="1:5" ht="15.75" x14ac:dyDescent="0.25">
      <c r="A57" s="25"/>
      <c r="B57" s="19" t="s">
        <v>184</v>
      </c>
      <c r="C57" s="26">
        <v>325.27</v>
      </c>
      <c r="D57" s="27">
        <v>69</v>
      </c>
      <c r="E57" s="26">
        <v>60</v>
      </c>
    </row>
    <row r="58" spans="1:5" ht="15.75" x14ac:dyDescent="0.25">
      <c r="A58" s="25"/>
      <c r="B58" s="19" t="s">
        <v>174</v>
      </c>
      <c r="C58" s="26">
        <v>520.29999999999995</v>
      </c>
      <c r="D58" s="27">
        <v>333</v>
      </c>
      <c r="E58" s="26">
        <v>25</v>
      </c>
    </row>
  </sheetData>
  <mergeCells count="2">
    <mergeCell ref="A8:E8"/>
    <mergeCell ref="A10:B10"/>
  </mergeCells>
  <phoneticPr fontId="19" type="noConversion"/>
  <printOptions horizontalCentered="1"/>
  <pageMargins left="0.39370078740157483" right="0.39370078740157483" top="0.39370078740157483" bottom="0.39370078740157483" header="0" footer="0"/>
  <pageSetup paperSize="9" scale="61" orientation="portrait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E761-65ED-460B-9BE4-34D2C7A1AF53}">
  <sheetPr>
    <pageSetUpPr fitToPage="1"/>
  </sheetPr>
  <dimension ref="A1:E61"/>
  <sheetViews>
    <sheetView topLeftCell="A49" workbookViewId="0">
      <selection activeCell="A13" sqref="A13:XFD16"/>
    </sheetView>
  </sheetViews>
  <sheetFormatPr defaultRowHeight="15" x14ac:dyDescent="0.25"/>
  <cols>
    <col min="1" max="1" width="5.85546875" style="22" customWidth="1"/>
    <col min="2" max="2" width="35.28515625" style="22" customWidth="1"/>
    <col min="3" max="3" width="28.42578125" style="22" customWidth="1"/>
    <col min="4" max="4" width="26" style="22" customWidth="1"/>
    <col min="5" max="5" width="28.28515625" style="22" customWidth="1"/>
    <col min="6" max="256" width="9.140625" style="22"/>
    <col min="257" max="257" width="5.85546875" style="22" customWidth="1"/>
    <col min="258" max="258" width="35.28515625" style="22" customWidth="1"/>
    <col min="259" max="259" width="28.42578125" style="22" customWidth="1"/>
    <col min="260" max="260" width="26" style="22" customWidth="1"/>
    <col min="261" max="261" width="28.28515625" style="22" customWidth="1"/>
    <col min="262" max="512" width="9.140625" style="22"/>
    <col min="513" max="513" width="5.85546875" style="22" customWidth="1"/>
    <col min="514" max="514" width="35.28515625" style="22" customWidth="1"/>
    <col min="515" max="515" width="28.42578125" style="22" customWidth="1"/>
    <col min="516" max="516" width="26" style="22" customWidth="1"/>
    <col min="517" max="517" width="28.28515625" style="22" customWidth="1"/>
    <col min="518" max="768" width="9.140625" style="22"/>
    <col min="769" max="769" width="5.85546875" style="22" customWidth="1"/>
    <col min="770" max="770" width="35.28515625" style="22" customWidth="1"/>
    <col min="771" max="771" width="28.42578125" style="22" customWidth="1"/>
    <col min="772" max="772" width="26" style="22" customWidth="1"/>
    <col min="773" max="773" width="28.28515625" style="22" customWidth="1"/>
    <col min="774" max="1024" width="9.140625" style="22"/>
    <col min="1025" max="1025" width="5.85546875" style="22" customWidth="1"/>
    <col min="1026" max="1026" width="35.28515625" style="22" customWidth="1"/>
    <col min="1027" max="1027" width="28.42578125" style="22" customWidth="1"/>
    <col min="1028" max="1028" width="26" style="22" customWidth="1"/>
    <col min="1029" max="1029" width="28.28515625" style="22" customWidth="1"/>
    <col min="1030" max="1280" width="9.140625" style="22"/>
    <col min="1281" max="1281" width="5.85546875" style="22" customWidth="1"/>
    <col min="1282" max="1282" width="35.28515625" style="22" customWidth="1"/>
    <col min="1283" max="1283" width="28.42578125" style="22" customWidth="1"/>
    <col min="1284" max="1284" width="26" style="22" customWidth="1"/>
    <col min="1285" max="1285" width="28.28515625" style="22" customWidth="1"/>
    <col min="1286" max="1536" width="9.140625" style="22"/>
    <col min="1537" max="1537" width="5.85546875" style="22" customWidth="1"/>
    <col min="1538" max="1538" width="35.28515625" style="22" customWidth="1"/>
    <col min="1539" max="1539" width="28.42578125" style="22" customWidth="1"/>
    <col min="1540" max="1540" width="26" style="22" customWidth="1"/>
    <col min="1541" max="1541" width="28.28515625" style="22" customWidth="1"/>
    <col min="1542" max="1792" width="9.140625" style="22"/>
    <col min="1793" max="1793" width="5.85546875" style="22" customWidth="1"/>
    <col min="1794" max="1794" width="35.28515625" style="22" customWidth="1"/>
    <col min="1795" max="1795" width="28.42578125" style="22" customWidth="1"/>
    <col min="1796" max="1796" width="26" style="22" customWidth="1"/>
    <col min="1797" max="1797" width="28.28515625" style="22" customWidth="1"/>
    <col min="1798" max="2048" width="9.140625" style="22"/>
    <col min="2049" max="2049" width="5.85546875" style="22" customWidth="1"/>
    <col min="2050" max="2050" width="35.28515625" style="22" customWidth="1"/>
    <col min="2051" max="2051" width="28.42578125" style="22" customWidth="1"/>
    <col min="2052" max="2052" width="26" style="22" customWidth="1"/>
    <col min="2053" max="2053" width="28.28515625" style="22" customWidth="1"/>
    <col min="2054" max="2304" width="9.140625" style="22"/>
    <col min="2305" max="2305" width="5.85546875" style="22" customWidth="1"/>
    <col min="2306" max="2306" width="35.28515625" style="22" customWidth="1"/>
    <col min="2307" max="2307" width="28.42578125" style="22" customWidth="1"/>
    <col min="2308" max="2308" width="26" style="22" customWidth="1"/>
    <col min="2309" max="2309" width="28.28515625" style="22" customWidth="1"/>
    <col min="2310" max="2560" width="9.140625" style="22"/>
    <col min="2561" max="2561" width="5.85546875" style="22" customWidth="1"/>
    <col min="2562" max="2562" width="35.28515625" style="22" customWidth="1"/>
    <col min="2563" max="2563" width="28.42578125" style="22" customWidth="1"/>
    <col min="2564" max="2564" width="26" style="22" customWidth="1"/>
    <col min="2565" max="2565" width="28.28515625" style="22" customWidth="1"/>
    <col min="2566" max="2816" width="9.140625" style="22"/>
    <col min="2817" max="2817" width="5.85546875" style="22" customWidth="1"/>
    <col min="2818" max="2818" width="35.28515625" style="22" customWidth="1"/>
    <col min="2819" max="2819" width="28.42578125" style="22" customWidth="1"/>
    <col min="2820" max="2820" width="26" style="22" customWidth="1"/>
    <col min="2821" max="2821" width="28.28515625" style="22" customWidth="1"/>
    <col min="2822" max="3072" width="9.140625" style="22"/>
    <col min="3073" max="3073" width="5.85546875" style="22" customWidth="1"/>
    <col min="3074" max="3074" width="35.28515625" style="22" customWidth="1"/>
    <col min="3075" max="3075" width="28.42578125" style="22" customWidth="1"/>
    <col min="3076" max="3076" width="26" style="22" customWidth="1"/>
    <col min="3077" max="3077" width="28.28515625" style="22" customWidth="1"/>
    <col min="3078" max="3328" width="9.140625" style="22"/>
    <col min="3329" max="3329" width="5.85546875" style="22" customWidth="1"/>
    <col min="3330" max="3330" width="35.28515625" style="22" customWidth="1"/>
    <col min="3331" max="3331" width="28.42578125" style="22" customWidth="1"/>
    <col min="3332" max="3332" width="26" style="22" customWidth="1"/>
    <col min="3333" max="3333" width="28.28515625" style="22" customWidth="1"/>
    <col min="3334" max="3584" width="9.140625" style="22"/>
    <col min="3585" max="3585" width="5.85546875" style="22" customWidth="1"/>
    <col min="3586" max="3586" width="35.28515625" style="22" customWidth="1"/>
    <col min="3587" max="3587" width="28.42578125" style="22" customWidth="1"/>
    <col min="3588" max="3588" width="26" style="22" customWidth="1"/>
    <col min="3589" max="3589" width="28.28515625" style="22" customWidth="1"/>
    <col min="3590" max="3840" width="9.140625" style="22"/>
    <col min="3841" max="3841" width="5.85546875" style="22" customWidth="1"/>
    <col min="3842" max="3842" width="35.28515625" style="22" customWidth="1"/>
    <col min="3843" max="3843" width="28.42578125" style="22" customWidth="1"/>
    <col min="3844" max="3844" width="26" style="22" customWidth="1"/>
    <col min="3845" max="3845" width="28.28515625" style="22" customWidth="1"/>
    <col min="3846" max="4096" width="9.140625" style="22"/>
    <col min="4097" max="4097" width="5.85546875" style="22" customWidth="1"/>
    <col min="4098" max="4098" width="35.28515625" style="22" customWidth="1"/>
    <col min="4099" max="4099" width="28.42578125" style="22" customWidth="1"/>
    <col min="4100" max="4100" width="26" style="22" customWidth="1"/>
    <col min="4101" max="4101" width="28.28515625" style="22" customWidth="1"/>
    <col min="4102" max="4352" width="9.140625" style="22"/>
    <col min="4353" max="4353" width="5.85546875" style="22" customWidth="1"/>
    <col min="4354" max="4354" width="35.28515625" style="22" customWidth="1"/>
    <col min="4355" max="4355" width="28.42578125" style="22" customWidth="1"/>
    <col min="4356" max="4356" width="26" style="22" customWidth="1"/>
    <col min="4357" max="4357" width="28.28515625" style="22" customWidth="1"/>
    <col min="4358" max="4608" width="9.140625" style="22"/>
    <col min="4609" max="4609" width="5.85546875" style="22" customWidth="1"/>
    <col min="4610" max="4610" width="35.28515625" style="22" customWidth="1"/>
    <col min="4611" max="4611" width="28.42578125" style="22" customWidth="1"/>
    <col min="4612" max="4612" width="26" style="22" customWidth="1"/>
    <col min="4613" max="4613" width="28.28515625" style="22" customWidth="1"/>
    <col min="4614" max="4864" width="9.140625" style="22"/>
    <col min="4865" max="4865" width="5.85546875" style="22" customWidth="1"/>
    <col min="4866" max="4866" width="35.28515625" style="22" customWidth="1"/>
    <col min="4867" max="4867" width="28.42578125" style="22" customWidth="1"/>
    <col min="4868" max="4868" width="26" style="22" customWidth="1"/>
    <col min="4869" max="4869" width="28.28515625" style="22" customWidth="1"/>
    <col min="4870" max="5120" width="9.140625" style="22"/>
    <col min="5121" max="5121" width="5.85546875" style="22" customWidth="1"/>
    <col min="5122" max="5122" width="35.28515625" style="22" customWidth="1"/>
    <col min="5123" max="5123" width="28.42578125" style="22" customWidth="1"/>
    <col min="5124" max="5124" width="26" style="22" customWidth="1"/>
    <col min="5125" max="5125" width="28.28515625" style="22" customWidth="1"/>
    <col min="5126" max="5376" width="9.140625" style="22"/>
    <col min="5377" max="5377" width="5.85546875" style="22" customWidth="1"/>
    <col min="5378" max="5378" width="35.28515625" style="22" customWidth="1"/>
    <col min="5379" max="5379" width="28.42578125" style="22" customWidth="1"/>
    <col min="5380" max="5380" width="26" style="22" customWidth="1"/>
    <col min="5381" max="5381" width="28.28515625" style="22" customWidth="1"/>
    <col min="5382" max="5632" width="9.140625" style="22"/>
    <col min="5633" max="5633" width="5.85546875" style="22" customWidth="1"/>
    <col min="5634" max="5634" width="35.28515625" style="22" customWidth="1"/>
    <col min="5635" max="5635" width="28.42578125" style="22" customWidth="1"/>
    <col min="5636" max="5636" width="26" style="22" customWidth="1"/>
    <col min="5637" max="5637" width="28.28515625" style="22" customWidth="1"/>
    <col min="5638" max="5888" width="9.140625" style="22"/>
    <col min="5889" max="5889" width="5.85546875" style="22" customWidth="1"/>
    <col min="5890" max="5890" width="35.28515625" style="22" customWidth="1"/>
    <col min="5891" max="5891" width="28.42578125" style="22" customWidth="1"/>
    <col min="5892" max="5892" width="26" style="22" customWidth="1"/>
    <col min="5893" max="5893" width="28.28515625" style="22" customWidth="1"/>
    <col min="5894" max="6144" width="9.140625" style="22"/>
    <col min="6145" max="6145" width="5.85546875" style="22" customWidth="1"/>
    <col min="6146" max="6146" width="35.28515625" style="22" customWidth="1"/>
    <col min="6147" max="6147" width="28.42578125" style="22" customWidth="1"/>
    <col min="6148" max="6148" width="26" style="22" customWidth="1"/>
    <col min="6149" max="6149" width="28.28515625" style="22" customWidth="1"/>
    <col min="6150" max="6400" width="9.140625" style="22"/>
    <col min="6401" max="6401" width="5.85546875" style="22" customWidth="1"/>
    <col min="6402" max="6402" width="35.28515625" style="22" customWidth="1"/>
    <col min="6403" max="6403" width="28.42578125" style="22" customWidth="1"/>
    <col min="6404" max="6404" width="26" style="22" customWidth="1"/>
    <col min="6405" max="6405" width="28.28515625" style="22" customWidth="1"/>
    <col min="6406" max="6656" width="9.140625" style="22"/>
    <col min="6657" max="6657" width="5.85546875" style="22" customWidth="1"/>
    <col min="6658" max="6658" width="35.28515625" style="22" customWidth="1"/>
    <col min="6659" max="6659" width="28.42578125" style="22" customWidth="1"/>
    <col min="6660" max="6660" width="26" style="22" customWidth="1"/>
    <col min="6661" max="6661" width="28.28515625" style="22" customWidth="1"/>
    <col min="6662" max="6912" width="9.140625" style="22"/>
    <col min="6913" max="6913" width="5.85546875" style="22" customWidth="1"/>
    <col min="6914" max="6914" width="35.28515625" style="22" customWidth="1"/>
    <col min="6915" max="6915" width="28.42578125" style="22" customWidth="1"/>
    <col min="6916" max="6916" width="26" style="22" customWidth="1"/>
    <col min="6917" max="6917" width="28.28515625" style="22" customWidth="1"/>
    <col min="6918" max="7168" width="9.140625" style="22"/>
    <col min="7169" max="7169" width="5.85546875" style="22" customWidth="1"/>
    <col min="7170" max="7170" width="35.28515625" style="22" customWidth="1"/>
    <col min="7171" max="7171" width="28.42578125" style="22" customWidth="1"/>
    <col min="7172" max="7172" width="26" style="22" customWidth="1"/>
    <col min="7173" max="7173" width="28.28515625" style="22" customWidth="1"/>
    <col min="7174" max="7424" width="9.140625" style="22"/>
    <col min="7425" max="7425" width="5.85546875" style="22" customWidth="1"/>
    <col min="7426" max="7426" width="35.28515625" style="22" customWidth="1"/>
    <col min="7427" max="7427" width="28.42578125" style="22" customWidth="1"/>
    <col min="7428" max="7428" width="26" style="22" customWidth="1"/>
    <col min="7429" max="7429" width="28.28515625" style="22" customWidth="1"/>
    <col min="7430" max="7680" width="9.140625" style="22"/>
    <col min="7681" max="7681" width="5.85546875" style="22" customWidth="1"/>
    <col min="7682" max="7682" width="35.28515625" style="22" customWidth="1"/>
    <col min="7683" max="7683" width="28.42578125" style="22" customWidth="1"/>
    <col min="7684" max="7684" width="26" style="22" customWidth="1"/>
    <col min="7685" max="7685" width="28.28515625" style="22" customWidth="1"/>
    <col min="7686" max="7936" width="9.140625" style="22"/>
    <col min="7937" max="7937" width="5.85546875" style="22" customWidth="1"/>
    <col min="7938" max="7938" width="35.28515625" style="22" customWidth="1"/>
    <col min="7939" max="7939" width="28.42578125" style="22" customWidth="1"/>
    <col min="7940" max="7940" width="26" style="22" customWidth="1"/>
    <col min="7941" max="7941" width="28.28515625" style="22" customWidth="1"/>
    <col min="7942" max="8192" width="9.140625" style="22"/>
    <col min="8193" max="8193" width="5.85546875" style="22" customWidth="1"/>
    <col min="8194" max="8194" width="35.28515625" style="22" customWidth="1"/>
    <col min="8195" max="8195" width="28.42578125" style="22" customWidth="1"/>
    <col min="8196" max="8196" width="26" style="22" customWidth="1"/>
    <col min="8197" max="8197" width="28.28515625" style="22" customWidth="1"/>
    <col min="8198" max="8448" width="9.140625" style="22"/>
    <col min="8449" max="8449" width="5.85546875" style="22" customWidth="1"/>
    <col min="8450" max="8450" width="35.28515625" style="22" customWidth="1"/>
    <col min="8451" max="8451" width="28.42578125" style="22" customWidth="1"/>
    <col min="8452" max="8452" width="26" style="22" customWidth="1"/>
    <col min="8453" max="8453" width="28.28515625" style="22" customWidth="1"/>
    <col min="8454" max="8704" width="9.140625" style="22"/>
    <col min="8705" max="8705" width="5.85546875" style="22" customWidth="1"/>
    <col min="8706" max="8706" width="35.28515625" style="22" customWidth="1"/>
    <col min="8707" max="8707" width="28.42578125" style="22" customWidth="1"/>
    <col min="8708" max="8708" width="26" style="22" customWidth="1"/>
    <col min="8709" max="8709" width="28.28515625" style="22" customWidth="1"/>
    <col min="8710" max="8960" width="9.140625" style="22"/>
    <col min="8961" max="8961" width="5.85546875" style="22" customWidth="1"/>
    <col min="8962" max="8962" width="35.28515625" style="22" customWidth="1"/>
    <col min="8963" max="8963" width="28.42578125" style="22" customWidth="1"/>
    <col min="8964" max="8964" width="26" style="22" customWidth="1"/>
    <col min="8965" max="8965" width="28.28515625" style="22" customWidth="1"/>
    <col min="8966" max="9216" width="9.140625" style="22"/>
    <col min="9217" max="9217" width="5.85546875" style="22" customWidth="1"/>
    <col min="9218" max="9218" width="35.28515625" style="22" customWidth="1"/>
    <col min="9219" max="9219" width="28.42578125" style="22" customWidth="1"/>
    <col min="9220" max="9220" width="26" style="22" customWidth="1"/>
    <col min="9221" max="9221" width="28.28515625" style="22" customWidth="1"/>
    <col min="9222" max="9472" width="9.140625" style="22"/>
    <col min="9473" max="9473" width="5.85546875" style="22" customWidth="1"/>
    <col min="9474" max="9474" width="35.28515625" style="22" customWidth="1"/>
    <col min="9475" max="9475" width="28.42578125" style="22" customWidth="1"/>
    <col min="9476" max="9476" width="26" style="22" customWidth="1"/>
    <col min="9477" max="9477" width="28.28515625" style="22" customWidth="1"/>
    <col min="9478" max="9728" width="9.140625" style="22"/>
    <col min="9729" max="9729" width="5.85546875" style="22" customWidth="1"/>
    <col min="9730" max="9730" width="35.28515625" style="22" customWidth="1"/>
    <col min="9731" max="9731" width="28.42578125" style="22" customWidth="1"/>
    <col min="9732" max="9732" width="26" style="22" customWidth="1"/>
    <col min="9733" max="9733" width="28.28515625" style="22" customWidth="1"/>
    <col min="9734" max="9984" width="9.140625" style="22"/>
    <col min="9985" max="9985" width="5.85546875" style="22" customWidth="1"/>
    <col min="9986" max="9986" width="35.28515625" style="22" customWidth="1"/>
    <col min="9987" max="9987" width="28.42578125" style="22" customWidth="1"/>
    <col min="9988" max="9988" width="26" style="22" customWidth="1"/>
    <col min="9989" max="9989" width="28.28515625" style="22" customWidth="1"/>
    <col min="9990" max="10240" width="9.140625" style="22"/>
    <col min="10241" max="10241" width="5.85546875" style="22" customWidth="1"/>
    <col min="10242" max="10242" width="35.28515625" style="22" customWidth="1"/>
    <col min="10243" max="10243" width="28.42578125" style="22" customWidth="1"/>
    <col min="10244" max="10244" width="26" style="22" customWidth="1"/>
    <col min="10245" max="10245" width="28.28515625" style="22" customWidth="1"/>
    <col min="10246" max="10496" width="9.140625" style="22"/>
    <col min="10497" max="10497" width="5.85546875" style="22" customWidth="1"/>
    <col min="10498" max="10498" width="35.28515625" style="22" customWidth="1"/>
    <col min="10499" max="10499" width="28.42578125" style="22" customWidth="1"/>
    <col min="10500" max="10500" width="26" style="22" customWidth="1"/>
    <col min="10501" max="10501" width="28.28515625" style="22" customWidth="1"/>
    <col min="10502" max="10752" width="9.140625" style="22"/>
    <col min="10753" max="10753" width="5.85546875" style="22" customWidth="1"/>
    <col min="10754" max="10754" width="35.28515625" style="22" customWidth="1"/>
    <col min="10755" max="10755" width="28.42578125" style="22" customWidth="1"/>
    <col min="10756" max="10756" width="26" style="22" customWidth="1"/>
    <col min="10757" max="10757" width="28.28515625" style="22" customWidth="1"/>
    <col min="10758" max="11008" width="9.140625" style="22"/>
    <col min="11009" max="11009" width="5.85546875" style="22" customWidth="1"/>
    <col min="11010" max="11010" width="35.28515625" style="22" customWidth="1"/>
    <col min="11011" max="11011" width="28.42578125" style="22" customWidth="1"/>
    <col min="11012" max="11012" width="26" style="22" customWidth="1"/>
    <col min="11013" max="11013" width="28.28515625" style="22" customWidth="1"/>
    <col min="11014" max="11264" width="9.140625" style="22"/>
    <col min="11265" max="11265" width="5.85546875" style="22" customWidth="1"/>
    <col min="11266" max="11266" width="35.28515625" style="22" customWidth="1"/>
    <col min="11267" max="11267" width="28.42578125" style="22" customWidth="1"/>
    <col min="11268" max="11268" width="26" style="22" customWidth="1"/>
    <col min="11269" max="11269" width="28.28515625" style="22" customWidth="1"/>
    <col min="11270" max="11520" width="9.140625" style="22"/>
    <col min="11521" max="11521" width="5.85546875" style="22" customWidth="1"/>
    <col min="11522" max="11522" width="35.28515625" style="22" customWidth="1"/>
    <col min="11523" max="11523" width="28.42578125" style="22" customWidth="1"/>
    <col min="11524" max="11524" width="26" style="22" customWidth="1"/>
    <col min="11525" max="11525" width="28.28515625" style="22" customWidth="1"/>
    <col min="11526" max="11776" width="9.140625" style="22"/>
    <col min="11777" max="11777" width="5.85546875" style="22" customWidth="1"/>
    <col min="11778" max="11778" width="35.28515625" style="22" customWidth="1"/>
    <col min="11779" max="11779" width="28.42578125" style="22" customWidth="1"/>
    <col min="11780" max="11780" width="26" style="22" customWidth="1"/>
    <col min="11781" max="11781" width="28.28515625" style="22" customWidth="1"/>
    <col min="11782" max="12032" width="9.140625" style="22"/>
    <col min="12033" max="12033" width="5.85546875" style="22" customWidth="1"/>
    <col min="12034" max="12034" width="35.28515625" style="22" customWidth="1"/>
    <col min="12035" max="12035" width="28.42578125" style="22" customWidth="1"/>
    <col min="12036" max="12036" width="26" style="22" customWidth="1"/>
    <col min="12037" max="12037" width="28.28515625" style="22" customWidth="1"/>
    <col min="12038" max="12288" width="9.140625" style="22"/>
    <col min="12289" max="12289" width="5.85546875" style="22" customWidth="1"/>
    <col min="12290" max="12290" width="35.28515625" style="22" customWidth="1"/>
    <col min="12291" max="12291" width="28.42578125" style="22" customWidth="1"/>
    <col min="12292" max="12292" width="26" style="22" customWidth="1"/>
    <col min="12293" max="12293" width="28.28515625" style="22" customWidth="1"/>
    <col min="12294" max="12544" width="9.140625" style="22"/>
    <col min="12545" max="12545" width="5.85546875" style="22" customWidth="1"/>
    <col min="12546" max="12546" width="35.28515625" style="22" customWidth="1"/>
    <col min="12547" max="12547" width="28.42578125" style="22" customWidth="1"/>
    <col min="12548" max="12548" width="26" style="22" customWidth="1"/>
    <col min="12549" max="12549" width="28.28515625" style="22" customWidth="1"/>
    <col min="12550" max="12800" width="9.140625" style="22"/>
    <col min="12801" max="12801" width="5.85546875" style="22" customWidth="1"/>
    <col min="12802" max="12802" width="35.28515625" style="22" customWidth="1"/>
    <col min="12803" max="12803" width="28.42578125" style="22" customWidth="1"/>
    <col min="12804" max="12804" width="26" style="22" customWidth="1"/>
    <col min="12805" max="12805" width="28.28515625" style="22" customWidth="1"/>
    <col min="12806" max="13056" width="9.140625" style="22"/>
    <col min="13057" max="13057" width="5.85546875" style="22" customWidth="1"/>
    <col min="13058" max="13058" width="35.28515625" style="22" customWidth="1"/>
    <col min="13059" max="13059" width="28.42578125" style="22" customWidth="1"/>
    <col min="13060" max="13060" width="26" style="22" customWidth="1"/>
    <col min="13061" max="13061" width="28.28515625" style="22" customWidth="1"/>
    <col min="13062" max="13312" width="9.140625" style="22"/>
    <col min="13313" max="13313" width="5.85546875" style="22" customWidth="1"/>
    <col min="13314" max="13314" width="35.28515625" style="22" customWidth="1"/>
    <col min="13315" max="13315" width="28.42578125" style="22" customWidth="1"/>
    <col min="13316" max="13316" width="26" style="22" customWidth="1"/>
    <col min="13317" max="13317" width="28.28515625" style="22" customWidth="1"/>
    <col min="13318" max="13568" width="9.140625" style="22"/>
    <col min="13569" max="13569" width="5.85546875" style="22" customWidth="1"/>
    <col min="13570" max="13570" width="35.28515625" style="22" customWidth="1"/>
    <col min="13571" max="13571" width="28.42578125" style="22" customWidth="1"/>
    <col min="13572" max="13572" width="26" style="22" customWidth="1"/>
    <col min="13573" max="13573" width="28.28515625" style="22" customWidth="1"/>
    <col min="13574" max="13824" width="9.140625" style="22"/>
    <col min="13825" max="13825" width="5.85546875" style="22" customWidth="1"/>
    <col min="13826" max="13826" width="35.28515625" style="22" customWidth="1"/>
    <col min="13827" max="13827" width="28.42578125" style="22" customWidth="1"/>
    <col min="13828" max="13828" width="26" style="22" customWidth="1"/>
    <col min="13829" max="13829" width="28.28515625" style="22" customWidth="1"/>
    <col min="13830" max="14080" width="9.140625" style="22"/>
    <col min="14081" max="14081" width="5.85546875" style="22" customWidth="1"/>
    <col min="14082" max="14082" width="35.28515625" style="22" customWidth="1"/>
    <col min="14083" max="14083" width="28.42578125" style="22" customWidth="1"/>
    <col min="14084" max="14084" width="26" style="22" customWidth="1"/>
    <col min="14085" max="14085" width="28.28515625" style="22" customWidth="1"/>
    <col min="14086" max="14336" width="9.140625" style="22"/>
    <col min="14337" max="14337" width="5.85546875" style="22" customWidth="1"/>
    <col min="14338" max="14338" width="35.28515625" style="22" customWidth="1"/>
    <col min="14339" max="14339" width="28.42578125" style="22" customWidth="1"/>
    <col min="14340" max="14340" width="26" style="22" customWidth="1"/>
    <col min="14341" max="14341" width="28.28515625" style="22" customWidth="1"/>
    <col min="14342" max="14592" width="9.140625" style="22"/>
    <col min="14593" max="14593" width="5.85546875" style="22" customWidth="1"/>
    <col min="14594" max="14594" width="35.28515625" style="22" customWidth="1"/>
    <col min="14595" max="14595" width="28.42578125" style="22" customWidth="1"/>
    <col min="14596" max="14596" width="26" style="22" customWidth="1"/>
    <col min="14597" max="14597" width="28.28515625" style="22" customWidth="1"/>
    <col min="14598" max="14848" width="9.140625" style="22"/>
    <col min="14849" max="14849" width="5.85546875" style="22" customWidth="1"/>
    <col min="14850" max="14850" width="35.28515625" style="22" customWidth="1"/>
    <col min="14851" max="14851" width="28.42578125" style="22" customWidth="1"/>
    <col min="14852" max="14852" width="26" style="22" customWidth="1"/>
    <col min="14853" max="14853" width="28.28515625" style="22" customWidth="1"/>
    <col min="14854" max="15104" width="9.140625" style="22"/>
    <col min="15105" max="15105" width="5.85546875" style="22" customWidth="1"/>
    <col min="15106" max="15106" width="35.28515625" style="22" customWidth="1"/>
    <col min="15107" max="15107" width="28.42578125" style="22" customWidth="1"/>
    <col min="15108" max="15108" width="26" style="22" customWidth="1"/>
    <col min="15109" max="15109" width="28.28515625" style="22" customWidth="1"/>
    <col min="15110" max="15360" width="9.140625" style="22"/>
    <col min="15361" max="15361" width="5.85546875" style="22" customWidth="1"/>
    <col min="15362" max="15362" width="35.28515625" style="22" customWidth="1"/>
    <col min="15363" max="15363" width="28.42578125" style="22" customWidth="1"/>
    <col min="15364" max="15364" width="26" style="22" customWidth="1"/>
    <col min="15365" max="15365" width="28.28515625" style="22" customWidth="1"/>
    <col min="15366" max="15616" width="9.140625" style="22"/>
    <col min="15617" max="15617" width="5.85546875" style="22" customWidth="1"/>
    <col min="15618" max="15618" width="35.28515625" style="22" customWidth="1"/>
    <col min="15619" max="15619" width="28.42578125" style="22" customWidth="1"/>
    <col min="15620" max="15620" width="26" style="22" customWidth="1"/>
    <col min="15621" max="15621" width="28.28515625" style="22" customWidth="1"/>
    <col min="15622" max="15872" width="9.140625" style="22"/>
    <col min="15873" max="15873" width="5.85546875" style="22" customWidth="1"/>
    <col min="15874" max="15874" width="35.28515625" style="22" customWidth="1"/>
    <col min="15875" max="15875" width="28.42578125" style="22" customWidth="1"/>
    <col min="15876" max="15876" width="26" style="22" customWidth="1"/>
    <col min="15877" max="15877" width="28.28515625" style="22" customWidth="1"/>
    <col min="15878" max="16128" width="9.140625" style="22"/>
    <col min="16129" max="16129" width="5.85546875" style="22" customWidth="1"/>
    <col min="16130" max="16130" width="35.28515625" style="22" customWidth="1"/>
    <col min="16131" max="16131" width="28.42578125" style="22" customWidth="1"/>
    <col min="16132" max="16132" width="26" style="22" customWidth="1"/>
    <col min="16133" max="16133" width="28.28515625" style="22" customWidth="1"/>
    <col min="16134" max="16384" width="9.140625" style="22"/>
  </cols>
  <sheetData>
    <row r="1" spans="1:5" s="16" customFormat="1" ht="15.75" x14ac:dyDescent="0.25">
      <c r="E1" s="16" t="s">
        <v>164</v>
      </c>
    </row>
    <row r="2" spans="1:5" s="16" customFormat="1" ht="15.75" x14ac:dyDescent="0.25">
      <c r="E2" s="16" t="s">
        <v>128</v>
      </c>
    </row>
    <row r="3" spans="1:5" s="16" customFormat="1" ht="15.75" x14ac:dyDescent="0.25">
      <c r="E3" s="16" t="s">
        <v>129</v>
      </c>
    </row>
    <row r="4" spans="1:5" s="16" customFormat="1" ht="15.75" x14ac:dyDescent="0.25">
      <c r="E4" s="16" t="s">
        <v>130</v>
      </c>
    </row>
    <row r="5" spans="1:5" s="16" customFormat="1" ht="15.75" x14ac:dyDescent="0.25"/>
    <row r="6" spans="1:5" s="16" customFormat="1" ht="15.75" x14ac:dyDescent="0.25"/>
    <row r="7" spans="1:5" s="16" customFormat="1" ht="15.75" x14ac:dyDescent="0.25"/>
    <row r="8" spans="1:5" s="16" customFormat="1" ht="32.25" customHeight="1" x14ac:dyDescent="0.25">
      <c r="A8" s="171" t="s">
        <v>187</v>
      </c>
      <c r="B8" s="172"/>
      <c r="C8" s="172"/>
      <c r="D8" s="172"/>
      <c r="E8" s="172"/>
    </row>
    <row r="9" spans="1:5" s="16" customFormat="1" ht="15.75" x14ac:dyDescent="0.25"/>
    <row r="10" spans="1:5" s="16" customFormat="1" ht="110.25" x14ac:dyDescent="0.25">
      <c r="A10" s="173" t="s">
        <v>149</v>
      </c>
      <c r="B10" s="174"/>
      <c r="C10" s="17" t="s">
        <v>166</v>
      </c>
      <c r="D10" s="17" t="s">
        <v>167</v>
      </c>
      <c r="E10" s="17" t="s">
        <v>168</v>
      </c>
    </row>
    <row r="11" spans="1:5" s="16" customFormat="1" ht="31.5" x14ac:dyDescent="0.25">
      <c r="A11" s="18">
        <v>1</v>
      </c>
      <c r="B11" s="19" t="s">
        <v>169</v>
      </c>
      <c r="C11" s="20"/>
      <c r="D11" s="23"/>
      <c r="E11" s="20"/>
    </row>
    <row r="12" spans="1:5" s="16" customFormat="1" ht="47.25" x14ac:dyDescent="0.25">
      <c r="A12" s="18"/>
      <c r="B12" s="19" t="s">
        <v>204</v>
      </c>
      <c r="C12" s="20"/>
      <c r="D12" s="23"/>
      <c r="E12" s="20"/>
    </row>
    <row r="13" spans="1:5" s="16" customFormat="1" ht="31.5" x14ac:dyDescent="0.25">
      <c r="A13" s="24"/>
      <c r="B13" s="19" t="s">
        <v>170</v>
      </c>
      <c r="C13" s="20"/>
      <c r="D13" s="23"/>
      <c r="E13" s="20"/>
    </row>
    <row r="14" spans="1:5" ht="15.75" x14ac:dyDescent="0.25">
      <c r="A14" s="24"/>
      <c r="B14" s="19" t="s">
        <v>174</v>
      </c>
      <c r="C14" s="20">
        <v>4251.58</v>
      </c>
      <c r="D14" s="23">
        <v>0.53900000000000003</v>
      </c>
      <c r="E14" s="20">
        <v>397</v>
      </c>
    </row>
    <row r="15" spans="1:5" ht="15.75" x14ac:dyDescent="0.25">
      <c r="A15" s="30"/>
      <c r="B15" s="19" t="s">
        <v>177</v>
      </c>
      <c r="C15" s="20">
        <v>2037.04</v>
      </c>
      <c r="D15" s="23">
        <v>1.43</v>
      </c>
      <c r="E15" s="20">
        <v>465.7</v>
      </c>
    </row>
    <row r="16" spans="1:5" ht="15.75" x14ac:dyDescent="0.25">
      <c r="A16" s="24"/>
      <c r="B16" s="19" t="s">
        <v>178</v>
      </c>
      <c r="C16" s="20">
        <v>326.87</v>
      </c>
      <c r="D16" s="23">
        <v>0.11600000000000001</v>
      </c>
      <c r="E16" s="20">
        <v>288</v>
      </c>
    </row>
    <row r="17" spans="1:5" ht="15.75" x14ac:dyDescent="0.25">
      <c r="A17" s="24"/>
      <c r="B17" s="19" t="s">
        <v>179</v>
      </c>
      <c r="C17" s="20">
        <v>1668.66</v>
      </c>
      <c r="D17" s="23">
        <v>0.752</v>
      </c>
      <c r="E17" s="20">
        <v>280</v>
      </c>
    </row>
    <row r="18" spans="1:5" ht="31.5" x14ac:dyDescent="0.25">
      <c r="A18" s="30"/>
      <c r="B18" s="19" t="s">
        <v>200</v>
      </c>
      <c r="C18" s="20"/>
      <c r="D18" s="23"/>
      <c r="E18" s="20"/>
    </row>
    <row r="19" spans="1:5" ht="15.75" x14ac:dyDescent="0.25">
      <c r="A19" s="30"/>
      <c r="B19" s="19" t="s">
        <v>179</v>
      </c>
      <c r="C19" s="20">
        <v>400</v>
      </c>
      <c r="D19" s="23">
        <v>0.52600000000000002</v>
      </c>
      <c r="E19" s="20">
        <v>50</v>
      </c>
    </row>
    <row r="20" spans="1:5" ht="15.75" x14ac:dyDescent="0.25">
      <c r="A20" s="30"/>
      <c r="B20" s="19" t="s">
        <v>201</v>
      </c>
      <c r="C20" s="20"/>
      <c r="D20" s="23"/>
      <c r="E20" s="20"/>
    </row>
    <row r="21" spans="1:5" ht="15.75" x14ac:dyDescent="0.25">
      <c r="A21" s="30"/>
      <c r="B21" s="19" t="s">
        <v>178</v>
      </c>
      <c r="C21" s="20">
        <v>162.72</v>
      </c>
      <c r="D21" s="23">
        <v>0.05</v>
      </c>
      <c r="E21" s="20">
        <v>148</v>
      </c>
    </row>
    <row r="22" spans="1:5" ht="15.75" x14ac:dyDescent="0.25">
      <c r="A22" s="30"/>
      <c r="B22" s="19" t="s">
        <v>202</v>
      </c>
      <c r="C22" s="20"/>
      <c r="D22" s="23"/>
      <c r="E22" s="20"/>
    </row>
    <row r="23" spans="1:5" ht="15.75" x14ac:dyDescent="0.25">
      <c r="A23" s="30"/>
      <c r="B23" s="19" t="s">
        <v>178</v>
      </c>
      <c r="C23" s="20">
        <v>4918.26</v>
      </c>
      <c r="D23" s="23">
        <v>0.44800000000000001</v>
      </c>
      <c r="E23" s="20">
        <v>150</v>
      </c>
    </row>
    <row r="24" spans="1:5" ht="47.25" x14ac:dyDescent="0.25">
      <c r="A24" s="30"/>
      <c r="B24" s="19" t="s">
        <v>203</v>
      </c>
      <c r="C24" s="20"/>
      <c r="D24" s="23"/>
      <c r="E24" s="20"/>
    </row>
    <row r="25" spans="1:5" ht="31.5" x14ac:dyDescent="0.25">
      <c r="A25" s="30"/>
      <c r="B25" s="19" t="s">
        <v>170</v>
      </c>
      <c r="C25" s="20"/>
      <c r="D25" s="23"/>
      <c r="E25" s="20"/>
    </row>
    <row r="26" spans="1:5" ht="15.75" x14ac:dyDescent="0.25">
      <c r="A26" s="30"/>
      <c r="B26" s="19" t="s">
        <v>179</v>
      </c>
      <c r="C26" s="20">
        <v>528.54</v>
      </c>
      <c r="D26" s="23">
        <v>0.16</v>
      </c>
      <c r="E26" s="20">
        <v>115</v>
      </c>
    </row>
    <row r="27" spans="1:5" ht="31.5" x14ac:dyDescent="0.25">
      <c r="A27" s="30"/>
      <c r="B27" s="19" t="s">
        <v>188</v>
      </c>
      <c r="C27" s="20"/>
      <c r="D27" s="23"/>
      <c r="E27" s="20"/>
    </row>
    <row r="28" spans="1:5" ht="15.75" x14ac:dyDescent="0.25">
      <c r="A28" s="30"/>
      <c r="B28" s="33" t="s">
        <v>208</v>
      </c>
      <c r="C28" s="20">
        <v>869.11</v>
      </c>
      <c r="D28" s="23">
        <v>0.41399999999999998</v>
      </c>
      <c r="E28" s="20">
        <v>309</v>
      </c>
    </row>
    <row r="29" spans="1:5" ht="15.75" x14ac:dyDescent="0.25">
      <c r="A29" s="30"/>
      <c r="B29" s="32" t="s">
        <v>210</v>
      </c>
      <c r="C29" s="20">
        <v>939.06</v>
      </c>
      <c r="D29" s="23">
        <v>0.104</v>
      </c>
      <c r="E29" s="20">
        <v>362</v>
      </c>
    </row>
    <row r="30" spans="1:5" ht="15.75" x14ac:dyDescent="0.25">
      <c r="A30" s="30"/>
      <c r="B30" s="32" t="s">
        <v>213</v>
      </c>
      <c r="C30" s="20">
        <v>215.32</v>
      </c>
      <c r="D30" s="23">
        <v>7.0000000000000007E-2</v>
      </c>
      <c r="E30" s="20">
        <v>50</v>
      </c>
    </row>
    <row r="31" spans="1:5" ht="31.5" x14ac:dyDescent="0.25">
      <c r="A31" s="18">
        <v>2</v>
      </c>
      <c r="B31" s="19" t="s">
        <v>181</v>
      </c>
      <c r="C31" s="20"/>
      <c r="D31" s="23"/>
      <c r="E31" s="20"/>
    </row>
    <row r="32" spans="1:5" ht="63" x14ac:dyDescent="0.25">
      <c r="A32" s="24"/>
      <c r="B32" s="19" t="s">
        <v>182</v>
      </c>
      <c r="C32" s="20"/>
      <c r="D32" s="23"/>
      <c r="E32" s="20"/>
    </row>
    <row r="33" spans="1:5" ht="31.5" x14ac:dyDescent="0.25">
      <c r="A33" s="25"/>
      <c r="B33" s="19" t="s">
        <v>183</v>
      </c>
      <c r="C33" s="28"/>
      <c r="D33" s="29"/>
      <c r="E33" s="28"/>
    </row>
    <row r="34" spans="1:5" ht="15.75" x14ac:dyDescent="0.25">
      <c r="A34" s="25"/>
      <c r="B34" s="19" t="s">
        <v>173</v>
      </c>
      <c r="C34" s="28"/>
      <c r="D34" s="29"/>
      <c r="E34" s="28"/>
    </row>
    <row r="35" spans="1:5" ht="15.75" x14ac:dyDescent="0.25">
      <c r="A35" s="25"/>
      <c r="B35" s="19" t="s">
        <v>184</v>
      </c>
      <c r="C35" s="28">
        <v>14259</v>
      </c>
      <c r="D35" s="29">
        <v>2.8050000000000002</v>
      </c>
      <c r="E35" s="28">
        <v>1401.4</v>
      </c>
    </row>
    <row r="36" spans="1:5" ht="15.75" x14ac:dyDescent="0.25">
      <c r="A36" s="25"/>
      <c r="B36" s="19" t="s">
        <v>174</v>
      </c>
      <c r="C36" s="28">
        <v>3029.35</v>
      </c>
      <c r="D36" s="29">
        <v>3.7490000000000001</v>
      </c>
      <c r="E36" s="28">
        <v>1161.9000000000001</v>
      </c>
    </row>
    <row r="37" spans="1:5" ht="15.75" x14ac:dyDescent="0.25">
      <c r="A37" s="25"/>
      <c r="B37" s="19" t="s">
        <v>177</v>
      </c>
      <c r="C37" s="28">
        <v>960.78</v>
      </c>
      <c r="D37" s="29">
        <v>1.095</v>
      </c>
      <c r="E37" s="28">
        <v>880</v>
      </c>
    </row>
    <row r="38" spans="1:5" ht="31.5" x14ac:dyDescent="0.25">
      <c r="A38" s="25"/>
      <c r="B38" s="19" t="s">
        <v>185</v>
      </c>
      <c r="C38" s="28"/>
      <c r="D38" s="29"/>
      <c r="E38" s="28"/>
    </row>
    <row r="39" spans="1:5" ht="15.75" x14ac:dyDescent="0.25">
      <c r="A39" s="25"/>
      <c r="B39" s="19" t="s">
        <v>172</v>
      </c>
      <c r="C39" s="28"/>
      <c r="D39" s="29"/>
      <c r="E39" s="28"/>
    </row>
    <row r="40" spans="1:5" ht="15.75" x14ac:dyDescent="0.25">
      <c r="A40" s="25"/>
      <c r="B40" s="19" t="s">
        <v>173</v>
      </c>
      <c r="C40" s="28"/>
      <c r="D40" s="29"/>
      <c r="E40" s="28"/>
    </row>
    <row r="41" spans="1:5" ht="15.75" x14ac:dyDescent="0.25">
      <c r="A41" s="25"/>
      <c r="B41" s="19" t="s">
        <v>184</v>
      </c>
      <c r="C41" s="28">
        <v>132.88</v>
      </c>
      <c r="D41" s="29">
        <v>0.13400000000000001</v>
      </c>
      <c r="E41" s="28">
        <v>120</v>
      </c>
    </row>
    <row r="42" spans="1:5" ht="78.75" x14ac:dyDescent="0.25">
      <c r="A42" s="25"/>
      <c r="B42" s="19" t="s">
        <v>205</v>
      </c>
      <c r="C42" s="28"/>
      <c r="D42" s="29"/>
      <c r="E42" s="28"/>
    </row>
    <row r="43" spans="1:5" x14ac:dyDescent="0.25">
      <c r="A43" s="25"/>
      <c r="B43" s="32" t="s">
        <v>209</v>
      </c>
      <c r="C43" s="28">
        <v>156.76</v>
      </c>
      <c r="D43" s="29">
        <v>2.4E-2</v>
      </c>
      <c r="E43" s="28">
        <v>30</v>
      </c>
    </row>
    <row r="44" spans="1:5" x14ac:dyDescent="0.25">
      <c r="A44" s="25"/>
      <c r="B44" s="32" t="s">
        <v>206</v>
      </c>
      <c r="C44" s="28">
        <v>640.96</v>
      </c>
      <c r="D44" s="29">
        <v>0.435</v>
      </c>
      <c r="E44" s="28">
        <v>243</v>
      </c>
    </row>
    <row r="45" spans="1:5" x14ac:dyDescent="0.25">
      <c r="A45" s="25"/>
      <c r="B45" s="33" t="s">
        <v>207</v>
      </c>
      <c r="C45" s="28">
        <v>518.49</v>
      </c>
      <c r="D45" s="29">
        <v>0.58099999999999996</v>
      </c>
      <c r="E45" s="28">
        <v>305.8</v>
      </c>
    </row>
    <row r="46" spans="1:5" x14ac:dyDescent="0.25">
      <c r="A46" s="25"/>
      <c r="B46" s="33" t="s">
        <v>208</v>
      </c>
      <c r="C46" s="28">
        <v>853.39</v>
      </c>
      <c r="D46" s="29">
        <v>0.69899999999999995</v>
      </c>
      <c r="E46" s="28">
        <v>540</v>
      </c>
    </row>
    <row r="47" spans="1:5" x14ac:dyDescent="0.25">
      <c r="A47" s="25"/>
      <c r="B47" s="33" t="s">
        <v>210</v>
      </c>
      <c r="C47" s="28">
        <v>199.06</v>
      </c>
      <c r="D47" s="29">
        <v>8.6999999999999994E-2</v>
      </c>
      <c r="E47" s="28">
        <v>450</v>
      </c>
    </row>
    <row r="48" spans="1:5" ht="15.75" x14ac:dyDescent="0.25">
      <c r="A48" s="25"/>
      <c r="B48" s="19"/>
      <c r="C48" s="28"/>
      <c r="D48" s="29"/>
      <c r="E48" s="28"/>
    </row>
    <row r="49" spans="1:5" ht="63" x14ac:dyDescent="0.25">
      <c r="A49" s="25"/>
      <c r="B49" s="19" t="s">
        <v>186</v>
      </c>
      <c r="C49" s="28"/>
      <c r="D49" s="29"/>
      <c r="E49" s="28"/>
    </row>
    <row r="50" spans="1:5" ht="31.5" x14ac:dyDescent="0.25">
      <c r="A50" s="25"/>
      <c r="B50" s="19" t="s">
        <v>183</v>
      </c>
      <c r="C50" s="28"/>
      <c r="D50" s="29"/>
      <c r="E50" s="28"/>
    </row>
    <row r="51" spans="1:5" ht="15.75" x14ac:dyDescent="0.25">
      <c r="A51" s="25"/>
      <c r="B51" s="19" t="s">
        <v>184</v>
      </c>
      <c r="C51" s="28">
        <v>492.45</v>
      </c>
      <c r="D51" s="29">
        <v>0.124</v>
      </c>
      <c r="E51" s="28">
        <v>370</v>
      </c>
    </row>
    <row r="52" spans="1:5" ht="15.75" x14ac:dyDescent="0.25">
      <c r="A52" s="25"/>
      <c r="B52" s="19" t="s">
        <v>174</v>
      </c>
      <c r="C52" s="28">
        <v>315.87</v>
      </c>
      <c r="D52" s="29">
        <v>0.17499999999999999</v>
      </c>
      <c r="E52" s="28">
        <v>60</v>
      </c>
    </row>
    <row r="53" spans="1:5" ht="63" x14ac:dyDescent="0.25">
      <c r="A53" s="25"/>
      <c r="B53" s="19" t="s">
        <v>198</v>
      </c>
      <c r="C53" s="28"/>
      <c r="D53" s="29"/>
      <c r="E53" s="28"/>
    </row>
    <row r="54" spans="1:5" ht="31.5" x14ac:dyDescent="0.25">
      <c r="A54" s="25"/>
      <c r="B54" s="19" t="s">
        <v>183</v>
      </c>
      <c r="C54" s="28"/>
      <c r="D54" s="29"/>
      <c r="E54" s="28"/>
    </row>
    <row r="55" spans="1:5" ht="15.75" x14ac:dyDescent="0.25">
      <c r="A55" s="25"/>
      <c r="B55" s="19" t="s">
        <v>184</v>
      </c>
      <c r="C55" s="28">
        <v>169.55</v>
      </c>
      <c r="D55" s="29">
        <v>4.2999999999999997E-2</v>
      </c>
      <c r="E55" s="28">
        <v>250</v>
      </c>
    </row>
    <row r="56" spans="1:5" ht="78.75" x14ac:dyDescent="0.25">
      <c r="A56" s="25"/>
      <c r="B56" s="19" t="s">
        <v>211</v>
      </c>
      <c r="C56" s="28"/>
      <c r="D56" s="29"/>
      <c r="E56" s="28"/>
    </row>
    <row r="57" spans="1:5" ht="31.5" x14ac:dyDescent="0.25">
      <c r="A57" s="25"/>
      <c r="B57" s="19" t="s">
        <v>183</v>
      </c>
      <c r="C57" s="28"/>
      <c r="D57" s="29"/>
      <c r="E57" s="28"/>
    </row>
    <row r="58" spans="1:5" ht="15.75" x14ac:dyDescent="0.25">
      <c r="A58" s="25"/>
      <c r="B58" s="19" t="s">
        <v>184</v>
      </c>
      <c r="C58" s="28">
        <v>373.91</v>
      </c>
      <c r="D58" s="29">
        <v>7.6999999999999999E-2</v>
      </c>
      <c r="E58" s="28">
        <v>150</v>
      </c>
    </row>
    <row r="59" spans="1:5" ht="78.75" x14ac:dyDescent="0.25">
      <c r="A59" s="25"/>
      <c r="B59" s="19" t="s">
        <v>212</v>
      </c>
      <c r="C59" s="28"/>
      <c r="D59" s="29"/>
      <c r="E59" s="28"/>
    </row>
    <row r="60" spans="1:5" ht="31.5" x14ac:dyDescent="0.25">
      <c r="A60" s="25"/>
      <c r="B60" s="19" t="s">
        <v>183</v>
      </c>
      <c r="C60" s="28"/>
      <c r="D60" s="29"/>
      <c r="E60" s="28"/>
    </row>
    <row r="61" spans="1:5" ht="15.75" x14ac:dyDescent="0.25">
      <c r="A61" s="25"/>
      <c r="B61" s="19" t="s">
        <v>184</v>
      </c>
      <c r="C61" s="28">
        <v>696.2</v>
      </c>
      <c r="D61" s="29">
        <v>0.42</v>
      </c>
      <c r="E61" s="28">
        <v>250</v>
      </c>
    </row>
  </sheetData>
  <mergeCells count="2">
    <mergeCell ref="A8:E8"/>
    <mergeCell ref="A10:B10"/>
  </mergeCells>
  <phoneticPr fontId="19" type="noConversion"/>
  <printOptions horizontalCentered="1"/>
  <pageMargins left="0.39370078740157483" right="0.39370078740157483" top="0.39370078740157483" bottom="0.39370078740157483" header="0" footer="0"/>
  <pageSetup paperSize="9" scale="7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5731-D387-422E-915B-0573FE0F7004}">
  <dimension ref="A1:E37"/>
  <sheetViews>
    <sheetView zoomScaleNormal="100" zoomScaleSheetLayoutView="100" workbookViewId="0">
      <selection activeCell="J28" sqref="J28"/>
    </sheetView>
  </sheetViews>
  <sheetFormatPr defaultRowHeight="15" x14ac:dyDescent="0.25"/>
  <cols>
    <col min="1" max="1" width="5.85546875" style="22" customWidth="1"/>
    <col min="2" max="2" width="35.28515625" style="22" customWidth="1"/>
    <col min="3" max="3" width="28.42578125" style="22" customWidth="1"/>
    <col min="4" max="4" width="26" style="22" customWidth="1"/>
    <col min="5" max="5" width="28.28515625" style="22" customWidth="1"/>
    <col min="6" max="256" width="9.140625" style="22"/>
    <col min="257" max="257" width="5.85546875" style="22" customWidth="1"/>
    <col min="258" max="258" width="35.28515625" style="22" customWidth="1"/>
    <col min="259" max="259" width="28.42578125" style="22" customWidth="1"/>
    <col min="260" max="260" width="26" style="22" customWidth="1"/>
    <col min="261" max="261" width="28.28515625" style="22" customWidth="1"/>
    <col min="262" max="512" width="9.140625" style="22"/>
    <col min="513" max="513" width="5.85546875" style="22" customWidth="1"/>
    <col min="514" max="514" width="35.28515625" style="22" customWidth="1"/>
    <col min="515" max="515" width="28.42578125" style="22" customWidth="1"/>
    <col min="516" max="516" width="26" style="22" customWidth="1"/>
    <col min="517" max="517" width="28.28515625" style="22" customWidth="1"/>
    <col min="518" max="768" width="9.140625" style="22"/>
    <col min="769" max="769" width="5.85546875" style="22" customWidth="1"/>
    <col min="770" max="770" width="35.28515625" style="22" customWidth="1"/>
    <col min="771" max="771" width="28.42578125" style="22" customWidth="1"/>
    <col min="772" max="772" width="26" style="22" customWidth="1"/>
    <col min="773" max="773" width="28.28515625" style="22" customWidth="1"/>
    <col min="774" max="1024" width="9.140625" style="22"/>
    <col min="1025" max="1025" width="5.85546875" style="22" customWidth="1"/>
    <col min="1026" max="1026" width="35.28515625" style="22" customWidth="1"/>
    <col min="1027" max="1027" width="28.42578125" style="22" customWidth="1"/>
    <col min="1028" max="1028" width="26" style="22" customWidth="1"/>
    <col min="1029" max="1029" width="28.28515625" style="22" customWidth="1"/>
    <col min="1030" max="1280" width="9.140625" style="22"/>
    <col min="1281" max="1281" width="5.85546875" style="22" customWidth="1"/>
    <col min="1282" max="1282" width="35.28515625" style="22" customWidth="1"/>
    <col min="1283" max="1283" width="28.42578125" style="22" customWidth="1"/>
    <col min="1284" max="1284" width="26" style="22" customWidth="1"/>
    <col min="1285" max="1285" width="28.28515625" style="22" customWidth="1"/>
    <col min="1286" max="1536" width="9.140625" style="22"/>
    <col min="1537" max="1537" width="5.85546875" style="22" customWidth="1"/>
    <col min="1538" max="1538" width="35.28515625" style="22" customWidth="1"/>
    <col min="1539" max="1539" width="28.42578125" style="22" customWidth="1"/>
    <col min="1540" max="1540" width="26" style="22" customWidth="1"/>
    <col min="1541" max="1541" width="28.28515625" style="22" customWidth="1"/>
    <col min="1542" max="1792" width="9.140625" style="22"/>
    <col min="1793" max="1793" width="5.85546875" style="22" customWidth="1"/>
    <col min="1794" max="1794" width="35.28515625" style="22" customWidth="1"/>
    <col min="1795" max="1795" width="28.42578125" style="22" customWidth="1"/>
    <col min="1796" max="1796" width="26" style="22" customWidth="1"/>
    <col min="1797" max="1797" width="28.28515625" style="22" customWidth="1"/>
    <col min="1798" max="2048" width="9.140625" style="22"/>
    <col min="2049" max="2049" width="5.85546875" style="22" customWidth="1"/>
    <col min="2050" max="2050" width="35.28515625" style="22" customWidth="1"/>
    <col min="2051" max="2051" width="28.42578125" style="22" customWidth="1"/>
    <col min="2052" max="2052" width="26" style="22" customWidth="1"/>
    <col min="2053" max="2053" width="28.28515625" style="22" customWidth="1"/>
    <col min="2054" max="2304" width="9.140625" style="22"/>
    <col min="2305" max="2305" width="5.85546875" style="22" customWidth="1"/>
    <col min="2306" max="2306" width="35.28515625" style="22" customWidth="1"/>
    <col min="2307" max="2307" width="28.42578125" style="22" customWidth="1"/>
    <col min="2308" max="2308" width="26" style="22" customWidth="1"/>
    <col min="2309" max="2309" width="28.28515625" style="22" customWidth="1"/>
    <col min="2310" max="2560" width="9.140625" style="22"/>
    <col min="2561" max="2561" width="5.85546875" style="22" customWidth="1"/>
    <col min="2562" max="2562" width="35.28515625" style="22" customWidth="1"/>
    <col min="2563" max="2563" width="28.42578125" style="22" customWidth="1"/>
    <col min="2564" max="2564" width="26" style="22" customWidth="1"/>
    <col min="2565" max="2565" width="28.28515625" style="22" customWidth="1"/>
    <col min="2566" max="2816" width="9.140625" style="22"/>
    <col min="2817" max="2817" width="5.85546875" style="22" customWidth="1"/>
    <col min="2818" max="2818" width="35.28515625" style="22" customWidth="1"/>
    <col min="2819" max="2819" width="28.42578125" style="22" customWidth="1"/>
    <col min="2820" max="2820" width="26" style="22" customWidth="1"/>
    <col min="2821" max="2821" width="28.28515625" style="22" customWidth="1"/>
    <col min="2822" max="3072" width="9.140625" style="22"/>
    <col min="3073" max="3073" width="5.85546875" style="22" customWidth="1"/>
    <col min="3074" max="3074" width="35.28515625" style="22" customWidth="1"/>
    <col min="3075" max="3075" width="28.42578125" style="22" customWidth="1"/>
    <col min="3076" max="3076" width="26" style="22" customWidth="1"/>
    <col min="3077" max="3077" width="28.28515625" style="22" customWidth="1"/>
    <col min="3078" max="3328" width="9.140625" style="22"/>
    <col min="3329" max="3329" width="5.85546875" style="22" customWidth="1"/>
    <col min="3330" max="3330" width="35.28515625" style="22" customWidth="1"/>
    <col min="3331" max="3331" width="28.42578125" style="22" customWidth="1"/>
    <col min="3332" max="3332" width="26" style="22" customWidth="1"/>
    <col min="3333" max="3333" width="28.28515625" style="22" customWidth="1"/>
    <col min="3334" max="3584" width="9.140625" style="22"/>
    <col min="3585" max="3585" width="5.85546875" style="22" customWidth="1"/>
    <col min="3586" max="3586" width="35.28515625" style="22" customWidth="1"/>
    <col min="3587" max="3587" width="28.42578125" style="22" customWidth="1"/>
    <col min="3588" max="3588" width="26" style="22" customWidth="1"/>
    <col min="3589" max="3589" width="28.28515625" style="22" customWidth="1"/>
    <col min="3590" max="3840" width="9.140625" style="22"/>
    <col min="3841" max="3841" width="5.85546875" style="22" customWidth="1"/>
    <col min="3842" max="3842" width="35.28515625" style="22" customWidth="1"/>
    <col min="3843" max="3843" width="28.42578125" style="22" customWidth="1"/>
    <col min="3844" max="3844" width="26" style="22" customWidth="1"/>
    <col min="3845" max="3845" width="28.28515625" style="22" customWidth="1"/>
    <col min="3846" max="4096" width="9.140625" style="22"/>
    <col min="4097" max="4097" width="5.85546875" style="22" customWidth="1"/>
    <col min="4098" max="4098" width="35.28515625" style="22" customWidth="1"/>
    <col min="4099" max="4099" width="28.42578125" style="22" customWidth="1"/>
    <col min="4100" max="4100" width="26" style="22" customWidth="1"/>
    <col min="4101" max="4101" width="28.28515625" style="22" customWidth="1"/>
    <col min="4102" max="4352" width="9.140625" style="22"/>
    <col min="4353" max="4353" width="5.85546875" style="22" customWidth="1"/>
    <col min="4354" max="4354" width="35.28515625" style="22" customWidth="1"/>
    <col min="4355" max="4355" width="28.42578125" style="22" customWidth="1"/>
    <col min="4356" max="4356" width="26" style="22" customWidth="1"/>
    <col min="4357" max="4357" width="28.28515625" style="22" customWidth="1"/>
    <col min="4358" max="4608" width="9.140625" style="22"/>
    <col min="4609" max="4609" width="5.85546875" style="22" customWidth="1"/>
    <col min="4610" max="4610" width="35.28515625" style="22" customWidth="1"/>
    <col min="4611" max="4611" width="28.42578125" style="22" customWidth="1"/>
    <col min="4612" max="4612" width="26" style="22" customWidth="1"/>
    <col min="4613" max="4613" width="28.28515625" style="22" customWidth="1"/>
    <col min="4614" max="4864" width="9.140625" style="22"/>
    <col min="4865" max="4865" width="5.85546875" style="22" customWidth="1"/>
    <col min="4866" max="4866" width="35.28515625" style="22" customWidth="1"/>
    <col min="4867" max="4867" width="28.42578125" style="22" customWidth="1"/>
    <col min="4868" max="4868" width="26" style="22" customWidth="1"/>
    <col min="4869" max="4869" width="28.28515625" style="22" customWidth="1"/>
    <col min="4870" max="5120" width="9.140625" style="22"/>
    <col min="5121" max="5121" width="5.85546875" style="22" customWidth="1"/>
    <col min="5122" max="5122" width="35.28515625" style="22" customWidth="1"/>
    <col min="5123" max="5123" width="28.42578125" style="22" customWidth="1"/>
    <col min="5124" max="5124" width="26" style="22" customWidth="1"/>
    <col min="5125" max="5125" width="28.28515625" style="22" customWidth="1"/>
    <col min="5126" max="5376" width="9.140625" style="22"/>
    <col min="5377" max="5377" width="5.85546875" style="22" customWidth="1"/>
    <col min="5378" max="5378" width="35.28515625" style="22" customWidth="1"/>
    <col min="5379" max="5379" width="28.42578125" style="22" customWidth="1"/>
    <col min="5380" max="5380" width="26" style="22" customWidth="1"/>
    <col min="5381" max="5381" width="28.28515625" style="22" customWidth="1"/>
    <col min="5382" max="5632" width="9.140625" style="22"/>
    <col min="5633" max="5633" width="5.85546875" style="22" customWidth="1"/>
    <col min="5634" max="5634" width="35.28515625" style="22" customWidth="1"/>
    <col min="5635" max="5635" width="28.42578125" style="22" customWidth="1"/>
    <col min="5636" max="5636" width="26" style="22" customWidth="1"/>
    <col min="5637" max="5637" width="28.28515625" style="22" customWidth="1"/>
    <col min="5638" max="5888" width="9.140625" style="22"/>
    <col min="5889" max="5889" width="5.85546875" style="22" customWidth="1"/>
    <col min="5890" max="5890" width="35.28515625" style="22" customWidth="1"/>
    <col min="5891" max="5891" width="28.42578125" style="22" customWidth="1"/>
    <col min="5892" max="5892" width="26" style="22" customWidth="1"/>
    <col min="5893" max="5893" width="28.28515625" style="22" customWidth="1"/>
    <col min="5894" max="6144" width="9.140625" style="22"/>
    <col min="6145" max="6145" width="5.85546875" style="22" customWidth="1"/>
    <col min="6146" max="6146" width="35.28515625" style="22" customWidth="1"/>
    <col min="6147" max="6147" width="28.42578125" style="22" customWidth="1"/>
    <col min="6148" max="6148" width="26" style="22" customWidth="1"/>
    <col min="6149" max="6149" width="28.28515625" style="22" customWidth="1"/>
    <col min="6150" max="6400" width="9.140625" style="22"/>
    <col min="6401" max="6401" width="5.85546875" style="22" customWidth="1"/>
    <col min="6402" max="6402" width="35.28515625" style="22" customWidth="1"/>
    <col min="6403" max="6403" width="28.42578125" style="22" customWidth="1"/>
    <col min="6404" max="6404" width="26" style="22" customWidth="1"/>
    <col min="6405" max="6405" width="28.28515625" style="22" customWidth="1"/>
    <col min="6406" max="6656" width="9.140625" style="22"/>
    <col min="6657" max="6657" width="5.85546875" style="22" customWidth="1"/>
    <col min="6658" max="6658" width="35.28515625" style="22" customWidth="1"/>
    <col min="6659" max="6659" width="28.42578125" style="22" customWidth="1"/>
    <col min="6660" max="6660" width="26" style="22" customWidth="1"/>
    <col min="6661" max="6661" width="28.28515625" style="22" customWidth="1"/>
    <col min="6662" max="6912" width="9.140625" style="22"/>
    <col min="6913" max="6913" width="5.85546875" style="22" customWidth="1"/>
    <col min="6914" max="6914" width="35.28515625" style="22" customWidth="1"/>
    <col min="6915" max="6915" width="28.42578125" style="22" customWidth="1"/>
    <col min="6916" max="6916" width="26" style="22" customWidth="1"/>
    <col min="6917" max="6917" width="28.28515625" style="22" customWidth="1"/>
    <col min="6918" max="7168" width="9.140625" style="22"/>
    <col min="7169" max="7169" width="5.85546875" style="22" customWidth="1"/>
    <col min="7170" max="7170" width="35.28515625" style="22" customWidth="1"/>
    <col min="7171" max="7171" width="28.42578125" style="22" customWidth="1"/>
    <col min="7172" max="7172" width="26" style="22" customWidth="1"/>
    <col min="7173" max="7173" width="28.28515625" style="22" customWidth="1"/>
    <col min="7174" max="7424" width="9.140625" style="22"/>
    <col min="7425" max="7425" width="5.85546875" style="22" customWidth="1"/>
    <col min="7426" max="7426" width="35.28515625" style="22" customWidth="1"/>
    <col min="7427" max="7427" width="28.42578125" style="22" customWidth="1"/>
    <col min="7428" max="7428" width="26" style="22" customWidth="1"/>
    <col min="7429" max="7429" width="28.28515625" style="22" customWidth="1"/>
    <col min="7430" max="7680" width="9.140625" style="22"/>
    <col min="7681" max="7681" width="5.85546875" style="22" customWidth="1"/>
    <col min="7682" max="7682" width="35.28515625" style="22" customWidth="1"/>
    <col min="7683" max="7683" width="28.42578125" style="22" customWidth="1"/>
    <col min="7684" max="7684" width="26" style="22" customWidth="1"/>
    <col min="7685" max="7685" width="28.28515625" style="22" customWidth="1"/>
    <col min="7686" max="7936" width="9.140625" style="22"/>
    <col min="7937" max="7937" width="5.85546875" style="22" customWidth="1"/>
    <col min="7938" max="7938" width="35.28515625" style="22" customWidth="1"/>
    <col min="7939" max="7939" width="28.42578125" style="22" customWidth="1"/>
    <col min="7940" max="7940" width="26" style="22" customWidth="1"/>
    <col min="7941" max="7941" width="28.28515625" style="22" customWidth="1"/>
    <col min="7942" max="8192" width="9.140625" style="22"/>
    <col min="8193" max="8193" width="5.85546875" style="22" customWidth="1"/>
    <col min="8194" max="8194" width="35.28515625" style="22" customWidth="1"/>
    <col min="8195" max="8195" width="28.42578125" style="22" customWidth="1"/>
    <col min="8196" max="8196" width="26" style="22" customWidth="1"/>
    <col min="8197" max="8197" width="28.28515625" style="22" customWidth="1"/>
    <col min="8198" max="8448" width="9.140625" style="22"/>
    <col min="8449" max="8449" width="5.85546875" style="22" customWidth="1"/>
    <col min="8450" max="8450" width="35.28515625" style="22" customWidth="1"/>
    <col min="8451" max="8451" width="28.42578125" style="22" customWidth="1"/>
    <col min="8452" max="8452" width="26" style="22" customWidth="1"/>
    <col min="8453" max="8453" width="28.28515625" style="22" customWidth="1"/>
    <col min="8454" max="8704" width="9.140625" style="22"/>
    <col min="8705" max="8705" width="5.85546875" style="22" customWidth="1"/>
    <col min="8706" max="8706" width="35.28515625" style="22" customWidth="1"/>
    <col min="8707" max="8707" width="28.42578125" style="22" customWidth="1"/>
    <col min="8708" max="8708" width="26" style="22" customWidth="1"/>
    <col min="8709" max="8709" width="28.28515625" style="22" customWidth="1"/>
    <col min="8710" max="8960" width="9.140625" style="22"/>
    <col min="8961" max="8961" width="5.85546875" style="22" customWidth="1"/>
    <col min="8962" max="8962" width="35.28515625" style="22" customWidth="1"/>
    <col min="8963" max="8963" width="28.42578125" style="22" customWidth="1"/>
    <col min="8964" max="8964" width="26" style="22" customWidth="1"/>
    <col min="8965" max="8965" width="28.28515625" style="22" customWidth="1"/>
    <col min="8966" max="9216" width="9.140625" style="22"/>
    <col min="9217" max="9217" width="5.85546875" style="22" customWidth="1"/>
    <col min="9218" max="9218" width="35.28515625" style="22" customWidth="1"/>
    <col min="9219" max="9219" width="28.42578125" style="22" customWidth="1"/>
    <col min="9220" max="9220" width="26" style="22" customWidth="1"/>
    <col min="9221" max="9221" width="28.28515625" style="22" customWidth="1"/>
    <col min="9222" max="9472" width="9.140625" style="22"/>
    <col min="9473" max="9473" width="5.85546875" style="22" customWidth="1"/>
    <col min="9474" max="9474" width="35.28515625" style="22" customWidth="1"/>
    <col min="9475" max="9475" width="28.42578125" style="22" customWidth="1"/>
    <col min="9476" max="9476" width="26" style="22" customWidth="1"/>
    <col min="9477" max="9477" width="28.28515625" style="22" customWidth="1"/>
    <col min="9478" max="9728" width="9.140625" style="22"/>
    <col min="9729" max="9729" width="5.85546875" style="22" customWidth="1"/>
    <col min="9730" max="9730" width="35.28515625" style="22" customWidth="1"/>
    <col min="9731" max="9731" width="28.42578125" style="22" customWidth="1"/>
    <col min="9732" max="9732" width="26" style="22" customWidth="1"/>
    <col min="9733" max="9733" width="28.28515625" style="22" customWidth="1"/>
    <col min="9734" max="9984" width="9.140625" style="22"/>
    <col min="9985" max="9985" width="5.85546875" style="22" customWidth="1"/>
    <col min="9986" max="9986" width="35.28515625" style="22" customWidth="1"/>
    <col min="9987" max="9987" width="28.42578125" style="22" customWidth="1"/>
    <col min="9988" max="9988" width="26" style="22" customWidth="1"/>
    <col min="9989" max="9989" width="28.28515625" style="22" customWidth="1"/>
    <col min="9990" max="10240" width="9.140625" style="22"/>
    <col min="10241" max="10241" width="5.85546875" style="22" customWidth="1"/>
    <col min="10242" max="10242" width="35.28515625" style="22" customWidth="1"/>
    <col min="10243" max="10243" width="28.42578125" style="22" customWidth="1"/>
    <col min="10244" max="10244" width="26" style="22" customWidth="1"/>
    <col min="10245" max="10245" width="28.28515625" style="22" customWidth="1"/>
    <col min="10246" max="10496" width="9.140625" style="22"/>
    <col min="10497" max="10497" width="5.85546875" style="22" customWidth="1"/>
    <col min="10498" max="10498" width="35.28515625" style="22" customWidth="1"/>
    <col min="10499" max="10499" width="28.42578125" style="22" customWidth="1"/>
    <col min="10500" max="10500" width="26" style="22" customWidth="1"/>
    <col min="10501" max="10501" width="28.28515625" style="22" customWidth="1"/>
    <col min="10502" max="10752" width="9.140625" style="22"/>
    <col min="10753" max="10753" width="5.85546875" style="22" customWidth="1"/>
    <col min="10754" max="10754" width="35.28515625" style="22" customWidth="1"/>
    <col min="10755" max="10755" width="28.42578125" style="22" customWidth="1"/>
    <col min="10756" max="10756" width="26" style="22" customWidth="1"/>
    <col min="10757" max="10757" width="28.28515625" style="22" customWidth="1"/>
    <col min="10758" max="11008" width="9.140625" style="22"/>
    <col min="11009" max="11009" width="5.85546875" style="22" customWidth="1"/>
    <col min="11010" max="11010" width="35.28515625" style="22" customWidth="1"/>
    <col min="11011" max="11011" width="28.42578125" style="22" customWidth="1"/>
    <col min="11012" max="11012" width="26" style="22" customWidth="1"/>
    <col min="11013" max="11013" width="28.28515625" style="22" customWidth="1"/>
    <col min="11014" max="11264" width="9.140625" style="22"/>
    <col min="11265" max="11265" width="5.85546875" style="22" customWidth="1"/>
    <col min="11266" max="11266" width="35.28515625" style="22" customWidth="1"/>
    <col min="11267" max="11267" width="28.42578125" style="22" customWidth="1"/>
    <col min="11268" max="11268" width="26" style="22" customWidth="1"/>
    <col min="11269" max="11269" width="28.28515625" style="22" customWidth="1"/>
    <col min="11270" max="11520" width="9.140625" style="22"/>
    <col min="11521" max="11521" width="5.85546875" style="22" customWidth="1"/>
    <col min="11522" max="11522" width="35.28515625" style="22" customWidth="1"/>
    <col min="11523" max="11523" width="28.42578125" style="22" customWidth="1"/>
    <col min="11524" max="11524" width="26" style="22" customWidth="1"/>
    <col min="11525" max="11525" width="28.28515625" style="22" customWidth="1"/>
    <col min="11526" max="11776" width="9.140625" style="22"/>
    <col min="11777" max="11777" width="5.85546875" style="22" customWidth="1"/>
    <col min="11778" max="11778" width="35.28515625" style="22" customWidth="1"/>
    <col min="11779" max="11779" width="28.42578125" style="22" customWidth="1"/>
    <col min="11780" max="11780" width="26" style="22" customWidth="1"/>
    <col min="11781" max="11781" width="28.28515625" style="22" customWidth="1"/>
    <col min="11782" max="12032" width="9.140625" style="22"/>
    <col min="12033" max="12033" width="5.85546875" style="22" customWidth="1"/>
    <col min="12034" max="12034" width="35.28515625" style="22" customWidth="1"/>
    <col min="12035" max="12035" width="28.42578125" style="22" customWidth="1"/>
    <col min="12036" max="12036" width="26" style="22" customWidth="1"/>
    <col min="12037" max="12037" width="28.28515625" style="22" customWidth="1"/>
    <col min="12038" max="12288" width="9.140625" style="22"/>
    <col min="12289" max="12289" width="5.85546875" style="22" customWidth="1"/>
    <col min="12290" max="12290" width="35.28515625" style="22" customWidth="1"/>
    <col min="12291" max="12291" width="28.42578125" style="22" customWidth="1"/>
    <col min="12292" max="12292" width="26" style="22" customWidth="1"/>
    <col min="12293" max="12293" width="28.28515625" style="22" customWidth="1"/>
    <col min="12294" max="12544" width="9.140625" style="22"/>
    <col min="12545" max="12545" width="5.85546875" style="22" customWidth="1"/>
    <col min="12546" max="12546" width="35.28515625" style="22" customWidth="1"/>
    <col min="12547" max="12547" width="28.42578125" style="22" customWidth="1"/>
    <col min="12548" max="12548" width="26" style="22" customWidth="1"/>
    <col min="12549" max="12549" width="28.28515625" style="22" customWidth="1"/>
    <col min="12550" max="12800" width="9.140625" style="22"/>
    <col min="12801" max="12801" width="5.85546875" style="22" customWidth="1"/>
    <col min="12802" max="12802" width="35.28515625" style="22" customWidth="1"/>
    <col min="12803" max="12803" width="28.42578125" style="22" customWidth="1"/>
    <col min="12804" max="12804" width="26" style="22" customWidth="1"/>
    <col min="12805" max="12805" width="28.28515625" style="22" customWidth="1"/>
    <col min="12806" max="13056" width="9.140625" style="22"/>
    <col min="13057" max="13057" width="5.85546875" style="22" customWidth="1"/>
    <col min="13058" max="13058" width="35.28515625" style="22" customWidth="1"/>
    <col min="13059" max="13059" width="28.42578125" style="22" customWidth="1"/>
    <col min="13060" max="13060" width="26" style="22" customWidth="1"/>
    <col min="13061" max="13061" width="28.28515625" style="22" customWidth="1"/>
    <col min="13062" max="13312" width="9.140625" style="22"/>
    <col min="13313" max="13313" width="5.85546875" style="22" customWidth="1"/>
    <col min="13314" max="13314" width="35.28515625" style="22" customWidth="1"/>
    <col min="13315" max="13315" width="28.42578125" style="22" customWidth="1"/>
    <col min="13316" max="13316" width="26" style="22" customWidth="1"/>
    <col min="13317" max="13317" width="28.28515625" style="22" customWidth="1"/>
    <col min="13318" max="13568" width="9.140625" style="22"/>
    <col min="13569" max="13569" width="5.85546875" style="22" customWidth="1"/>
    <col min="13570" max="13570" width="35.28515625" style="22" customWidth="1"/>
    <col min="13571" max="13571" width="28.42578125" style="22" customWidth="1"/>
    <col min="13572" max="13572" width="26" style="22" customWidth="1"/>
    <col min="13573" max="13573" width="28.28515625" style="22" customWidth="1"/>
    <col min="13574" max="13824" width="9.140625" style="22"/>
    <col min="13825" max="13825" width="5.85546875" style="22" customWidth="1"/>
    <col min="13826" max="13826" width="35.28515625" style="22" customWidth="1"/>
    <col min="13827" max="13827" width="28.42578125" style="22" customWidth="1"/>
    <col min="13828" max="13828" width="26" style="22" customWidth="1"/>
    <col min="13829" max="13829" width="28.28515625" style="22" customWidth="1"/>
    <col min="13830" max="14080" width="9.140625" style="22"/>
    <col min="14081" max="14081" width="5.85546875" style="22" customWidth="1"/>
    <col min="14082" max="14082" width="35.28515625" style="22" customWidth="1"/>
    <col min="14083" max="14083" width="28.42578125" style="22" customWidth="1"/>
    <col min="14084" max="14084" width="26" style="22" customWidth="1"/>
    <col min="14085" max="14085" width="28.28515625" style="22" customWidth="1"/>
    <col min="14086" max="14336" width="9.140625" style="22"/>
    <col min="14337" max="14337" width="5.85546875" style="22" customWidth="1"/>
    <col min="14338" max="14338" width="35.28515625" style="22" customWidth="1"/>
    <col min="14339" max="14339" width="28.42578125" style="22" customWidth="1"/>
    <col min="14340" max="14340" width="26" style="22" customWidth="1"/>
    <col min="14341" max="14341" width="28.28515625" style="22" customWidth="1"/>
    <col min="14342" max="14592" width="9.140625" style="22"/>
    <col min="14593" max="14593" width="5.85546875" style="22" customWidth="1"/>
    <col min="14594" max="14594" width="35.28515625" style="22" customWidth="1"/>
    <col min="14595" max="14595" width="28.42578125" style="22" customWidth="1"/>
    <col min="14596" max="14596" width="26" style="22" customWidth="1"/>
    <col min="14597" max="14597" width="28.28515625" style="22" customWidth="1"/>
    <col min="14598" max="14848" width="9.140625" style="22"/>
    <col min="14849" max="14849" width="5.85546875" style="22" customWidth="1"/>
    <col min="14850" max="14850" width="35.28515625" style="22" customWidth="1"/>
    <col min="14851" max="14851" width="28.42578125" style="22" customWidth="1"/>
    <col min="14852" max="14852" width="26" style="22" customWidth="1"/>
    <col min="14853" max="14853" width="28.28515625" style="22" customWidth="1"/>
    <col min="14854" max="15104" width="9.140625" style="22"/>
    <col min="15105" max="15105" width="5.85546875" style="22" customWidth="1"/>
    <col min="15106" max="15106" width="35.28515625" style="22" customWidth="1"/>
    <col min="15107" max="15107" width="28.42578125" style="22" customWidth="1"/>
    <col min="15108" max="15108" width="26" style="22" customWidth="1"/>
    <col min="15109" max="15109" width="28.28515625" style="22" customWidth="1"/>
    <col min="15110" max="15360" width="9.140625" style="22"/>
    <col min="15361" max="15361" width="5.85546875" style="22" customWidth="1"/>
    <col min="15362" max="15362" width="35.28515625" style="22" customWidth="1"/>
    <col min="15363" max="15363" width="28.42578125" style="22" customWidth="1"/>
    <col min="15364" max="15364" width="26" style="22" customWidth="1"/>
    <col min="15365" max="15365" width="28.28515625" style="22" customWidth="1"/>
    <col min="15366" max="15616" width="9.140625" style="22"/>
    <col min="15617" max="15617" width="5.85546875" style="22" customWidth="1"/>
    <col min="15618" max="15618" width="35.28515625" style="22" customWidth="1"/>
    <col min="15619" max="15619" width="28.42578125" style="22" customWidth="1"/>
    <col min="15620" max="15620" width="26" style="22" customWidth="1"/>
    <col min="15621" max="15621" width="28.28515625" style="22" customWidth="1"/>
    <col min="15622" max="15872" width="9.140625" style="22"/>
    <col min="15873" max="15873" width="5.85546875" style="22" customWidth="1"/>
    <col min="15874" max="15874" width="35.28515625" style="22" customWidth="1"/>
    <col min="15875" max="15875" width="28.42578125" style="22" customWidth="1"/>
    <col min="15876" max="15876" width="26" style="22" customWidth="1"/>
    <col min="15877" max="15877" width="28.28515625" style="22" customWidth="1"/>
    <col min="15878" max="16128" width="9.140625" style="22"/>
    <col min="16129" max="16129" width="5.85546875" style="22" customWidth="1"/>
    <col min="16130" max="16130" width="35.28515625" style="22" customWidth="1"/>
    <col min="16131" max="16131" width="28.42578125" style="22" customWidth="1"/>
    <col min="16132" max="16132" width="26" style="22" customWidth="1"/>
    <col min="16133" max="16133" width="28.28515625" style="22" customWidth="1"/>
    <col min="16134" max="16384" width="9.140625" style="22"/>
  </cols>
  <sheetData>
    <row r="1" spans="1:5" s="16" customFormat="1" ht="15.75" x14ac:dyDescent="0.25">
      <c r="E1" s="16" t="s">
        <v>164</v>
      </c>
    </row>
    <row r="2" spans="1:5" s="16" customFormat="1" ht="15.75" x14ac:dyDescent="0.25">
      <c r="E2" s="16" t="s">
        <v>128</v>
      </c>
    </row>
    <row r="3" spans="1:5" s="16" customFormat="1" ht="15.75" x14ac:dyDescent="0.25">
      <c r="E3" s="16" t="s">
        <v>129</v>
      </c>
    </row>
    <row r="4" spans="1:5" s="16" customFormat="1" ht="15.75" x14ac:dyDescent="0.25">
      <c r="E4" s="16" t="s">
        <v>130</v>
      </c>
    </row>
    <row r="5" spans="1:5" s="16" customFormat="1" ht="15.75" x14ac:dyDescent="0.25"/>
    <row r="6" spans="1:5" s="16" customFormat="1" ht="15.75" x14ac:dyDescent="0.25"/>
    <row r="7" spans="1:5" s="16" customFormat="1" ht="15.75" x14ac:dyDescent="0.25"/>
    <row r="8" spans="1:5" s="16" customFormat="1" ht="32.25" customHeight="1" x14ac:dyDescent="0.25">
      <c r="A8" s="171" t="s">
        <v>189</v>
      </c>
      <c r="B8" s="172"/>
      <c r="C8" s="172"/>
      <c r="D8" s="172"/>
      <c r="E8" s="172"/>
    </row>
    <row r="9" spans="1:5" s="16" customFormat="1" ht="15.75" x14ac:dyDescent="0.25"/>
    <row r="10" spans="1:5" s="16" customFormat="1" ht="110.25" x14ac:dyDescent="0.25">
      <c r="A10" s="173" t="s">
        <v>149</v>
      </c>
      <c r="B10" s="174"/>
      <c r="C10" s="17" t="s">
        <v>166</v>
      </c>
      <c r="D10" s="17" t="s">
        <v>167</v>
      </c>
      <c r="E10" s="17" t="s">
        <v>168</v>
      </c>
    </row>
    <row r="11" spans="1:5" ht="31.5" x14ac:dyDescent="0.25">
      <c r="A11" s="18">
        <v>1</v>
      </c>
      <c r="B11" s="19" t="s">
        <v>181</v>
      </c>
      <c r="C11" s="20"/>
      <c r="D11" s="23"/>
      <c r="E11" s="20"/>
    </row>
    <row r="12" spans="1:5" ht="63" x14ac:dyDescent="0.25">
      <c r="A12" s="30"/>
      <c r="B12" s="19" t="s">
        <v>182</v>
      </c>
      <c r="C12" s="20"/>
      <c r="D12" s="23"/>
      <c r="E12" s="20"/>
    </row>
    <row r="13" spans="1:5" ht="31.5" x14ac:dyDescent="0.25">
      <c r="A13" s="25"/>
      <c r="B13" s="19" t="s">
        <v>183</v>
      </c>
      <c r="C13" s="28"/>
      <c r="D13" s="29"/>
      <c r="E13" s="28"/>
    </row>
    <row r="14" spans="1:5" ht="15.75" x14ac:dyDescent="0.25">
      <c r="A14" s="25"/>
      <c r="B14" s="19" t="s">
        <v>174</v>
      </c>
      <c r="C14" s="28">
        <v>360.25</v>
      </c>
      <c r="D14" s="29">
        <v>0.38</v>
      </c>
      <c r="E14" s="28">
        <v>183</v>
      </c>
    </row>
    <row r="15" spans="1:5" ht="15.75" x14ac:dyDescent="0.25">
      <c r="A15" s="25"/>
      <c r="B15" s="19" t="s">
        <v>178</v>
      </c>
      <c r="C15" s="28">
        <v>744.07</v>
      </c>
      <c r="D15" s="29">
        <v>0.81599999999999995</v>
      </c>
      <c r="E15" s="28">
        <v>380</v>
      </c>
    </row>
    <row r="16" spans="1:5" s="16" customFormat="1" ht="31.5" x14ac:dyDescent="0.25">
      <c r="A16" s="30">
        <v>2</v>
      </c>
      <c r="B16" s="19" t="s">
        <v>170</v>
      </c>
      <c r="C16" s="20"/>
      <c r="D16" s="23"/>
      <c r="E16" s="20"/>
    </row>
    <row r="17" spans="1:5" ht="15.75" x14ac:dyDescent="0.25">
      <c r="A17" s="30"/>
      <c r="B17" s="19" t="s">
        <v>174</v>
      </c>
      <c r="C17" s="20">
        <v>44.08</v>
      </c>
      <c r="D17" s="23">
        <v>2.1999999999999999E-2</v>
      </c>
      <c r="E17" s="20">
        <v>190</v>
      </c>
    </row>
    <row r="18" spans="1:5" ht="15.75" x14ac:dyDescent="0.25">
      <c r="A18" s="30"/>
      <c r="B18" s="19" t="s">
        <v>178</v>
      </c>
      <c r="C18" s="20">
        <v>890.43</v>
      </c>
      <c r="D18" s="23">
        <v>0.51</v>
      </c>
      <c r="E18" s="20">
        <v>270</v>
      </c>
    </row>
    <row r="19" spans="1:5" ht="15.75" x14ac:dyDescent="0.25">
      <c r="A19" s="30"/>
      <c r="B19" s="19" t="s">
        <v>213</v>
      </c>
      <c r="C19" s="20">
        <v>1071.9000000000001</v>
      </c>
      <c r="D19" s="23">
        <v>0.71499999999999997</v>
      </c>
      <c r="E19" s="20">
        <v>823.6</v>
      </c>
    </row>
    <row r="20" spans="1:5" s="16" customFormat="1" ht="31.5" x14ac:dyDescent="0.25">
      <c r="A20" s="30"/>
      <c r="B20" s="19" t="s">
        <v>216</v>
      </c>
      <c r="C20" s="20"/>
      <c r="D20" s="23"/>
      <c r="E20" s="20"/>
    </row>
    <row r="21" spans="1:5" ht="15.75" x14ac:dyDescent="0.25">
      <c r="A21" s="30"/>
      <c r="B21" s="19" t="s">
        <v>213</v>
      </c>
      <c r="C21" s="20">
        <v>1602.74</v>
      </c>
      <c r="D21" s="23">
        <v>0.155</v>
      </c>
      <c r="E21" s="20">
        <v>217</v>
      </c>
    </row>
    <row r="22" spans="1:5" ht="31.5" x14ac:dyDescent="0.25">
      <c r="A22" s="18">
        <v>3</v>
      </c>
      <c r="B22" s="19" t="s">
        <v>181</v>
      </c>
      <c r="C22" s="20"/>
      <c r="D22" s="23"/>
      <c r="E22" s="20"/>
    </row>
    <row r="23" spans="1:5" ht="63" x14ac:dyDescent="0.25">
      <c r="A23" s="25"/>
      <c r="B23" s="19" t="s">
        <v>186</v>
      </c>
      <c r="C23" s="28"/>
      <c r="D23" s="29"/>
      <c r="E23" s="28"/>
    </row>
    <row r="24" spans="1:5" ht="31.5" x14ac:dyDescent="0.25">
      <c r="A24" s="25"/>
      <c r="B24" s="19" t="s">
        <v>183</v>
      </c>
      <c r="C24" s="28"/>
      <c r="D24" s="29"/>
      <c r="E24" s="28"/>
    </row>
    <row r="25" spans="1:5" ht="15.75" x14ac:dyDescent="0.25">
      <c r="A25" s="25"/>
      <c r="B25" s="19" t="s">
        <v>184</v>
      </c>
      <c r="C25" s="28">
        <v>561.38</v>
      </c>
      <c r="D25" s="29">
        <v>0.20799999999999999</v>
      </c>
      <c r="E25" s="28">
        <v>1140.25</v>
      </c>
    </row>
    <row r="26" spans="1:5" ht="15.75" x14ac:dyDescent="0.25">
      <c r="A26" s="25"/>
      <c r="B26" s="19" t="s">
        <v>174</v>
      </c>
      <c r="C26" s="28">
        <v>171.4</v>
      </c>
      <c r="D26" s="29">
        <v>40</v>
      </c>
      <c r="E26" s="28">
        <v>190</v>
      </c>
    </row>
    <row r="27" spans="1:5" ht="78.75" x14ac:dyDescent="0.25">
      <c r="A27" s="25"/>
      <c r="B27" s="19" t="s">
        <v>211</v>
      </c>
      <c r="C27" s="28"/>
      <c r="D27" s="29"/>
      <c r="E27" s="28"/>
    </row>
    <row r="28" spans="1:5" ht="31.5" x14ac:dyDescent="0.25">
      <c r="A28" s="25"/>
      <c r="B28" s="19" t="s">
        <v>183</v>
      </c>
      <c r="C28" s="28"/>
      <c r="D28" s="29"/>
      <c r="E28" s="28"/>
    </row>
    <row r="29" spans="1:5" ht="15.75" x14ac:dyDescent="0.25">
      <c r="A29" s="25"/>
      <c r="B29" s="19" t="s">
        <v>177</v>
      </c>
      <c r="C29" s="28">
        <v>1606.73</v>
      </c>
      <c r="D29" s="29">
        <v>1.026</v>
      </c>
      <c r="E29" s="28">
        <v>2195</v>
      </c>
    </row>
    <row r="30" spans="1:5" ht="63" x14ac:dyDescent="0.25">
      <c r="A30" s="25"/>
      <c r="B30" s="19" t="s">
        <v>220</v>
      </c>
      <c r="C30" s="28"/>
      <c r="D30" s="29"/>
      <c r="E30" s="28"/>
    </row>
    <row r="31" spans="1:5" ht="31.5" x14ac:dyDescent="0.25">
      <c r="A31" s="25"/>
      <c r="B31" s="35" t="s">
        <v>217</v>
      </c>
      <c r="C31" s="25"/>
      <c r="D31" s="25"/>
      <c r="E31" s="25"/>
    </row>
    <row r="32" spans="1:5" ht="15.75" x14ac:dyDescent="0.25">
      <c r="A32" s="25"/>
      <c r="B32" s="34" t="s">
        <v>174</v>
      </c>
      <c r="C32" s="37">
        <v>498.77</v>
      </c>
      <c r="D32" s="36">
        <v>9.5000000000000001E-2</v>
      </c>
      <c r="E32" s="37">
        <v>300</v>
      </c>
    </row>
    <row r="33" spans="1:5" ht="15.75" x14ac:dyDescent="0.25">
      <c r="A33" s="25"/>
      <c r="B33" s="34" t="s">
        <v>213</v>
      </c>
      <c r="C33" s="37">
        <v>1829.07</v>
      </c>
      <c r="D33" s="36">
        <v>0.77100000000000002</v>
      </c>
      <c r="E33" s="37">
        <v>217</v>
      </c>
    </row>
    <row r="34" spans="1:5" ht="15.75" x14ac:dyDescent="0.25">
      <c r="A34" s="25"/>
      <c r="B34" s="35" t="s">
        <v>218</v>
      </c>
      <c r="C34" s="37"/>
      <c r="D34" s="36"/>
      <c r="E34" s="37"/>
    </row>
    <row r="35" spans="1:5" ht="15.75" x14ac:dyDescent="0.25">
      <c r="A35" s="25"/>
      <c r="B35" s="19" t="s">
        <v>177</v>
      </c>
      <c r="C35" s="37">
        <v>788.35</v>
      </c>
      <c r="D35" s="36">
        <v>0.16</v>
      </c>
      <c r="E35" s="37">
        <v>440</v>
      </c>
    </row>
    <row r="36" spans="1:5" ht="78.75" x14ac:dyDescent="0.25">
      <c r="A36" s="25"/>
      <c r="B36" s="19" t="s">
        <v>219</v>
      </c>
      <c r="C36" s="28"/>
      <c r="D36" s="29"/>
      <c r="E36" s="28"/>
    </row>
    <row r="37" spans="1:5" ht="15.75" x14ac:dyDescent="0.25">
      <c r="A37" s="25"/>
      <c r="B37" s="19" t="s">
        <v>178</v>
      </c>
      <c r="C37" s="37">
        <v>170.98</v>
      </c>
      <c r="D37" s="36">
        <v>0.06</v>
      </c>
      <c r="E37" s="37">
        <v>2195</v>
      </c>
    </row>
  </sheetData>
  <mergeCells count="2">
    <mergeCell ref="A8:E8"/>
    <mergeCell ref="A10:B10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C3C7-C53C-4D48-97C3-15E0C2ADE5BB}">
  <dimension ref="A1:CB381"/>
  <sheetViews>
    <sheetView workbookViewId="0">
      <selection activeCell="DA37" sqref="DA37"/>
    </sheetView>
  </sheetViews>
  <sheetFormatPr defaultColWidth="1.140625" defaultRowHeight="15" x14ac:dyDescent="0.25"/>
  <cols>
    <col min="1" max="30" width="1.140625" style="11"/>
    <col min="31" max="31" width="2.140625" style="11" customWidth="1"/>
    <col min="32" max="32" width="0.7109375" style="11" customWidth="1"/>
    <col min="33" max="37" width="1.140625" style="11"/>
    <col min="38" max="38" width="0.42578125" style="11" customWidth="1"/>
    <col min="39" max="49" width="1.140625" style="11"/>
    <col min="50" max="50" width="2.28515625" style="11" customWidth="1"/>
    <col min="51" max="79" width="1.140625" style="11"/>
    <col min="80" max="80" width="1.85546875" style="11" customWidth="1"/>
    <col min="81" max="16384" width="1.140625" style="11"/>
  </cols>
  <sheetData>
    <row r="1" spans="1:80" s="3" customFormat="1" ht="11.25" x14ac:dyDescent="0.2">
      <c r="BJ1" s="1"/>
      <c r="CB1" s="1" t="s">
        <v>9</v>
      </c>
    </row>
    <row r="2" spans="1:80" s="3" customFormat="1" ht="11.25" x14ac:dyDescent="0.2">
      <c r="BJ2" s="1"/>
      <c r="CB2" s="1" t="s">
        <v>1</v>
      </c>
    </row>
    <row r="3" spans="1:80" s="3" customFormat="1" ht="11.25" x14ac:dyDescent="0.2">
      <c r="BJ3" s="1"/>
      <c r="CB3" s="1" t="s">
        <v>2</v>
      </c>
    </row>
    <row r="4" spans="1:80" s="3" customFormat="1" ht="11.25" x14ac:dyDescent="0.2">
      <c r="BJ4" s="1"/>
      <c r="CB4" s="1" t="s">
        <v>3</v>
      </c>
    </row>
    <row r="5" spans="1:80" s="3" customFormat="1" ht="11.25" x14ac:dyDescent="0.2">
      <c r="CB5" s="1" t="s">
        <v>4</v>
      </c>
    </row>
    <row r="6" spans="1:80" s="3" customFormat="1" ht="11.25" x14ac:dyDescent="0.2">
      <c r="CB6" s="2" t="s">
        <v>0</v>
      </c>
    </row>
    <row r="10" spans="1:80" s="12" customFormat="1" ht="16.5" x14ac:dyDescent="0.25">
      <c r="A10" s="181" t="s">
        <v>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</row>
    <row r="11" spans="1:80" s="12" customFormat="1" ht="16.5" x14ac:dyDescent="0.25">
      <c r="A11" s="181" t="s">
        <v>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</row>
    <row r="12" spans="1:80" s="12" customFormat="1" ht="16.5" x14ac:dyDescent="0.25">
      <c r="A12" s="181" t="s">
        <v>147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</row>
    <row r="15" spans="1:80" s="13" customFormat="1" ht="12.75" x14ac:dyDescent="0.2">
      <c r="A15" s="183" t="s">
        <v>11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A15" s="183" t="s">
        <v>12</v>
      </c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5"/>
      <c r="AS15" s="183" t="s">
        <v>13</v>
      </c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5"/>
      <c r="BK15" s="183" t="s">
        <v>14</v>
      </c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5"/>
    </row>
    <row r="16" spans="1:80" s="13" customFormat="1" ht="12.75" x14ac:dyDescent="0.2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175" t="s">
        <v>15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7"/>
      <c r="AS16" s="175" t="s">
        <v>16</v>
      </c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7"/>
      <c r="BK16" s="175" t="s">
        <v>17</v>
      </c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7"/>
    </row>
    <row r="17" spans="1:80" s="13" customFormat="1" ht="12.75" x14ac:dyDescent="0.2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80"/>
      <c r="AS17" s="178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80"/>
      <c r="BK17" s="178" t="s">
        <v>18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</row>
    <row r="18" spans="1:80" s="13" customFormat="1" ht="12.75" x14ac:dyDescent="0.2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183" t="s">
        <v>19</v>
      </c>
      <c r="AB18" s="184"/>
      <c r="AC18" s="184"/>
      <c r="AD18" s="184"/>
      <c r="AE18" s="184"/>
      <c r="AF18" s="185"/>
      <c r="AG18" s="183" t="s">
        <v>20</v>
      </c>
      <c r="AH18" s="184"/>
      <c r="AI18" s="184"/>
      <c r="AJ18" s="184"/>
      <c r="AK18" s="184"/>
      <c r="AL18" s="185"/>
      <c r="AM18" s="183" t="s">
        <v>21</v>
      </c>
      <c r="AN18" s="184"/>
      <c r="AO18" s="184"/>
      <c r="AP18" s="184"/>
      <c r="AQ18" s="184"/>
      <c r="AR18" s="185"/>
      <c r="AS18" s="183" t="s">
        <v>19</v>
      </c>
      <c r="AT18" s="184"/>
      <c r="AU18" s="184"/>
      <c r="AV18" s="184"/>
      <c r="AW18" s="184"/>
      <c r="AX18" s="185"/>
      <c r="AY18" s="183" t="s">
        <v>20</v>
      </c>
      <c r="AZ18" s="184"/>
      <c r="BA18" s="184"/>
      <c r="BB18" s="184"/>
      <c r="BC18" s="184"/>
      <c r="BD18" s="185"/>
      <c r="BE18" s="183" t="s">
        <v>21</v>
      </c>
      <c r="BF18" s="184"/>
      <c r="BG18" s="184"/>
      <c r="BH18" s="184"/>
      <c r="BI18" s="184"/>
      <c r="BJ18" s="185"/>
      <c r="BK18" s="183" t="s">
        <v>19</v>
      </c>
      <c r="BL18" s="184"/>
      <c r="BM18" s="184"/>
      <c r="BN18" s="184"/>
      <c r="BO18" s="184"/>
      <c r="BP18" s="185"/>
      <c r="BQ18" s="183" t="s">
        <v>20</v>
      </c>
      <c r="BR18" s="184"/>
      <c r="BS18" s="184"/>
      <c r="BT18" s="184"/>
      <c r="BU18" s="184"/>
      <c r="BV18" s="185"/>
      <c r="BW18" s="183" t="s">
        <v>21</v>
      </c>
      <c r="BX18" s="184"/>
      <c r="BY18" s="184"/>
      <c r="BZ18" s="184"/>
      <c r="CA18" s="184"/>
      <c r="CB18" s="185"/>
    </row>
    <row r="19" spans="1:80" s="13" customFormat="1" ht="12.75" x14ac:dyDescent="0.2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80"/>
      <c r="AA19" s="178"/>
      <c r="AB19" s="179"/>
      <c r="AC19" s="179"/>
      <c r="AD19" s="179"/>
      <c r="AE19" s="179"/>
      <c r="AF19" s="180"/>
      <c r="AG19" s="178" t="s">
        <v>22</v>
      </c>
      <c r="AH19" s="179"/>
      <c r="AI19" s="179"/>
      <c r="AJ19" s="179"/>
      <c r="AK19" s="179"/>
      <c r="AL19" s="180"/>
      <c r="AM19" s="178" t="s">
        <v>23</v>
      </c>
      <c r="AN19" s="179"/>
      <c r="AO19" s="179"/>
      <c r="AP19" s="179"/>
      <c r="AQ19" s="179"/>
      <c r="AR19" s="180"/>
      <c r="AS19" s="178"/>
      <c r="AT19" s="179"/>
      <c r="AU19" s="179"/>
      <c r="AV19" s="179"/>
      <c r="AW19" s="179"/>
      <c r="AX19" s="180"/>
      <c r="AY19" s="178" t="s">
        <v>22</v>
      </c>
      <c r="AZ19" s="179"/>
      <c r="BA19" s="179"/>
      <c r="BB19" s="179"/>
      <c r="BC19" s="179"/>
      <c r="BD19" s="180"/>
      <c r="BE19" s="178" t="s">
        <v>23</v>
      </c>
      <c r="BF19" s="179"/>
      <c r="BG19" s="179"/>
      <c r="BH19" s="179"/>
      <c r="BI19" s="179"/>
      <c r="BJ19" s="180"/>
      <c r="BK19" s="178"/>
      <c r="BL19" s="179"/>
      <c r="BM19" s="179"/>
      <c r="BN19" s="179"/>
      <c r="BO19" s="179"/>
      <c r="BP19" s="180"/>
      <c r="BQ19" s="178" t="s">
        <v>22</v>
      </c>
      <c r="BR19" s="179"/>
      <c r="BS19" s="179"/>
      <c r="BT19" s="179"/>
      <c r="BU19" s="179"/>
      <c r="BV19" s="180"/>
      <c r="BW19" s="178" t="s">
        <v>23</v>
      </c>
      <c r="BX19" s="179"/>
      <c r="BY19" s="179"/>
      <c r="BZ19" s="179"/>
      <c r="CA19" s="179"/>
      <c r="CB19" s="180"/>
    </row>
    <row r="20" spans="1:80" s="13" customFormat="1" ht="18" customHeight="1" x14ac:dyDescent="0.2">
      <c r="A20" s="186" t="s">
        <v>6</v>
      </c>
      <c r="B20" s="186"/>
      <c r="C20" s="186"/>
      <c r="D20" s="187" t="s">
        <v>24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>
        <v>1320</v>
      </c>
      <c r="AB20" s="188"/>
      <c r="AC20" s="188"/>
      <c r="AD20" s="188"/>
      <c r="AE20" s="188"/>
      <c r="AF20" s="188"/>
      <c r="AG20" s="188">
        <v>0</v>
      </c>
      <c r="AH20" s="188"/>
      <c r="AI20" s="188"/>
      <c r="AJ20" s="188"/>
      <c r="AK20" s="188"/>
      <c r="AL20" s="188"/>
      <c r="AM20" s="188">
        <v>0</v>
      </c>
      <c r="AN20" s="188"/>
      <c r="AO20" s="188"/>
      <c r="AP20" s="188"/>
      <c r="AQ20" s="188"/>
      <c r="AR20" s="188"/>
      <c r="AS20" s="189">
        <v>15638.2</v>
      </c>
      <c r="AT20" s="189"/>
      <c r="AU20" s="189"/>
      <c r="AV20" s="189"/>
      <c r="AW20" s="189"/>
      <c r="AX20" s="189"/>
      <c r="AY20" s="188">
        <v>0</v>
      </c>
      <c r="AZ20" s="188"/>
      <c r="BA20" s="188"/>
      <c r="BB20" s="188"/>
      <c r="BC20" s="188"/>
      <c r="BD20" s="188"/>
      <c r="BE20" s="188">
        <v>0</v>
      </c>
      <c r="BF20" s="188"/>
      <c r="BG20" s="188"/>
      <c r="BH20" s="188"/>
      <c r="BI20" s="188"/>
      <c r="BJ20" s="188"/>
      <c r="BK20" s="189">
        <v>1286.9000000000001</v>
      </c>
      <c r="BL20" s="189"/>
      <c r="BM20" s="189"/>
      <c r="BN20" s="189"/>
      <c r="BO20" s="189"/>
      <c r="BP20" s="189"/>
      <c r="BQ20" s="188">
        <v>0</v>
      </c>
      <c r="BR20" s="188"/>
      <c r="BS20" s="188"/>
      <c r="BT20" s="188"/>
      <c r="BU20" s="188"/>
      <c r="BV20" s="188"/>
      <c r="BW20" s="188">
        <v>0</v>
      </c>
      <c r="BX20" s="188"/>
      <c r="BY20" s="188"/>
      <c r="BZ20" s="188"/>
      <c r="CA20" s="188"/>
      <c r="CB20" s="188"/>
    </row>
    <row r="21" spans="1:80" s="13" customFormat="1" ht="12.75" x14ac:dyDescent="0.2">
      <c r="A21" s="186"/>
      <c r="B21" s="186"/>
      <c r="C21" s="186"/>
      <c r="D21" s="187" t="s">
        <v>25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>
        <v>1247</v>
      </c>
      <c r="AB21" s="188"/>
      <c r="AC21" s="188"/>
      <c r="AD21" s="188"/>
      <c r="AE21" s="188"/>
      <c r="AF21" s="188"/>
      <c r="AG21" s="188">
        <v>0</v>
      </c>
      <c r="AH21" s="188"/>
      <c r="AI21" s="188"/>
      <c r="AJ21" s="188"/>
      <c r="AK21" s="188"/>
      <c r="AL21" s="188"/>
      <c r="AM21" s="188">
        <v>0</v>
      </c>
      <c r="AN21" s="188"/>
      <c r="AO21" s="188"/>
      <c r="AP21" s="188"/>
      <c r="AQ21" s="188"/>
      <c r="AR21" s="188"/>
      <c r="AS21" s="189">
        <v>15012.6</v>
      </c>
      <c r="AT21" s="189"/>
      <c r="AU21" s="189"/>
      <c r="AV21" s="189"/>
      <c r="AW21" s="189"/>
      <c r="AX21" s="189"/>
      <c r="AY21" s="188">
        <v>0</v>
      </c>
      <c r="AZ21" s="188"/>
      <c r="BA21" s="188"/>
      <c r="BB21" s="188"/>
      <c r="BC21" s="188"/>
      <c r="BD21" s="188"/>
      <c r="BE21" s="188">
        <v>0</v>
      </c>
      <c r="BF21" s="188"/>
      <c r="BG21" s="188"/>
      <c r="BH21" s="188"/>
      <c r="BI21" s="188"/>
      <c r="BJ21" s="188"/>
      <c r="BK21" s="189">
        <v>571.5</v>
      </c>
      <c r="BL21" s="189"/>
      <c r="BM21" s="189"/>
      <c r="BN21" s="189"/>
      <c r="BO21" s="189"/>
      <c r="BP21" s="189"/>
      <c r="BQ21" s="188">
        <v>0</v>
      </c>
      <c r="BR21" s="188"/>
      <c r="BS21" s="188"/>
      <c r="BT21" s="188"/>
      <c r="BU21" s="188"/>
      <c r="BV21" s="188"/>
      <c r="BW21" s="188">
        <v>0</v>
      </c>
      <c r="BX21" s="188"/>
      <c r="BY21" s="188"/>
      <c r="BZ21" s="188"/>
      <c r="CA21" s="188"/>
      <c r="CB21" s="188"/>
    </row>
    <row r="22" spans="1:80" s="13" customFormat="1" ht="12.75" x14ac:dyDescent="0.2">
      <c r="A22" s="186"/>
      <c r="B22" s="186"/>
      <c r="C22" s="186"/>
      <c r="D22" s="187" t="s">
        <v>26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9"/>
      <c r="AT22" s="189"/>
      <c r="AU22" s="189"/>
      <c r="AV22" s="189"/>
      <c r="AW22" s="189"/>
      <c r="AX22" s="189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9"/>
      <c r="BL22" s="189"/>
      <c r="BM22" s="189"/>
      <c r="BN22" s="189"/>
      <c r="BO22" s="189"/>
      <c r="BP22" s="189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</row>
    <row r="23" spans="1:80" s="13" customFormat="1" ht="18" customHeight="1" x14ac:dyDescent="0.2">
      <c r="A23" s="186" t="s">
        <v>7</v>
      </c>
      <c r="B23" s="186"/>
      <c r="C23" s="186"/>
      <c r="D23" s="187" t="s">
        <v>27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>
        <v>127</v>
      </c>
      <c r="AB23" s="188"/>
      <c r="AC23" s="188"/>
      <c r="AD23" s="188"/>
      <c r="AE23" s="188"/>
      <c r="AF23" s="188"/>
      <c r="AG23" s="188">
        <v>4</v>
      </c>
      <c r="AH23" s="188"/>
      <c r="AI23" s="188"/>
      <c r="AJ23" s="188"/>
      <c r="AK23" s="188"/>
      <c r="AL23" s="188"/>
      <c r="AM23" s="188">
        <v>0</v>
      </c>
      <c r="AN23" s="188"/>
      <c r="AO23" s="188"/>
      <c r="AP23" s="188"/>
      <c r="AQ23" s="188"/>
      <c r="AR23" s="188"/>
      <c r="AS23" s="189">
        <v>8295.4</v>
      </c>
      <c r="AT23" s="189"/>
      <c r="AU23" s="189"/>
      <c r="AV23" s="189"/>
      <c r="AW23" s="189"/>
      <c r="AX23" s="189"/>
      <c r="AY23" s="189">
        <v>477</v>
      </c>
      <c r="AZ23" s="189"/>
      <c r="BA23" s="189"/>
      <c r="BB23" s="189"/>
      <c r="BC23" s="189"/>
      <c r="BD23" s="189"/>
      <c r="BE23" s="188">
        <v>0</v>
      </c>
      <c r="BF23" s="188"/>
      <c r="BG23" s="188"/>
      <c r="BH23" s="188"/>
      <c r="BI23" s="188"/>
      <c r="BJ23" s="188"/>
      <c r="BK23" s="189">
        <v>1691.6</v>
      </c>
      <c r="BL23" s="189"/>
      <c r="BM23" s="189"/>
      <c r="BN23" s="189"/>
      <c r="BO23" s="189"/>
      <c r="BP23" s="189"/>
      <c r="BQ23" s="189">
        <v>130.69999999999999</v>
      </c>
      <c r="BR23" s="189"/>
      <c r="BS23" s="189"/>
      <c r="BT23" s="189"/>
      <c r="BU23" s="189"/>
      <c r="BV23" s="189"/>
      <c r="BW23" s="188">
        <v>0</v>
      </c>
      <c r="BX23" s="188"/>
      <c r="BY23" s="188"/>
      <c r="BZ23" s="188"/>
      <c r="CA23" s="188"/>
      <c r="CB23" s="188"/>
    </row>
    <row r="24" spans="1:80" s="13" customFormat="1" ht="12.75" x14ac:dyDescent="0.2">
      <c r="A24" s="186"/>
      <c r="B24" s="186"/>
      <c r="C24" s="186"/>
      <c r="D24" s="187" t="s">
        <v>25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>
        <v>4</v>
      </c>
      <c r="AB24" s="188"/>
      <c r="AC24" s="188"/>
      <c r="AD24" s="188"/>
      <c r="AE24" s="188"/>
      <c r="AF24" s="188"/>
      <c r="AG24" s="188">
        <v>0</v>
      </c>
      <c r="AH24" s="188"/>
      <c r="AI24" s="188"/>
      <c r="AJ24" s="188"/>
      <c r="AK24" s="188"/>
      <c r="AL24" s="188"/>
      <c r="AM24" s="188">
        <v>0</v>
      </c>
      <c r="AN24" s="188"/>
      <c r="AO24" s="188"/>
      <c r="AP24" s="188"/>
      <c r="AQ24" s="188"/>
      <c r="AR24" s="188"/>
      <c r="AS24" s="189">
        <v>350</v>
      </c>
      <c r="AT24" s="189"/>
      <c r="AU24" s="189"/>
      <c r="AV24" s="189"/>
      <c r="AW24" s="189"/>
      <c r="AX24" s="189"/>
      <c r="AY24" s="189">
        <v>0</v>
      </c>
      <c r="AZ24" s="189"/>
      <c r="BA24" s="189"/>
      <c r="BB24" s="189"/>
      <c r="BC24" s="189"/>
      <c r="BD24" s="189"/>
      <c r="BE24" s="188">
        <v>0</v>
      </c>
      <c r="BF24" s="188"/>
      <c r="BG24" s="188"/>
      <c r="BH24" s="188"/>
      <c r="BI24" s="188"/>
      <c r="BJ24" s="188"/>
      <c r="BK24" s="189">
        <v>63</v>
      </c>
      <c r="BL24" s="189"/>
      <c r="BM24" s="189"/>
      <c r="BN24" s="189"/>
      <c r="BO24" s="189"/>
      <c r="BP24" s="189"/>
      <c r="BQ24" s="188">
        <v>0</v>
      </c>
      <c r="BR24" s="188"/>
      <c r="BS24" s="188"/>
      <c r="BT24" s="188"/>
      <c r="BU24" s="188"/>
      <c r="BV24" s="188"/>
      <c r="BW24" s="188">
        <v>0</v>
      </c>
      <c r="BX24" s="188"/>
      <c r="BY24" s="188"/>
      <c r="BZ24" s="188"/>
      <c r="CA24" s="188"/>
      <c r="CB24" s="188"/>
    </row>
    <row r="25" spans="1:80" s="13" customFormat="1" ht="12.75" x14ac:dyDescent="0.2">
      <c r="A25" s="186"/>
      <c r="B25" s="186"/>
      <c r="C25" s="186"/>
      <c r="D25" s="187" t="s">
        <v>28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8"/>
      <c r="BF25" s="188"/>
      <c r="BG25" s="188"/>
      <c r="BH25" s="188"/>
      <c r="BI25" s="188"/>
      <c r="BJ25" s="188"/>
      <c r="BK25" s="189"/>
      <c r="BL25" s="189"/>
      <c r="BM25" s="189"/>
      <c r="BN25" s="189"/>
      <c r="BO25" s="189"/>
      <c r="BP25" s="189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</row>
    <row r="26" spans="1:80" s="13" customFormat="1" ht="18" customHeight="1" x14ac:dyDescent="0.2">
      <c r="A26" s="186" t="s">
        <v>8</v>
      </c>
      <c r="B26" s="186"/>
      <c r="C26" s="186"/>
      <c r="D26" s="187" t="s">
        <v>29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>
        <v>2</v>
      </c>
      <c r="AB26" s="188"/>
      <c r="AC26" s="188"/>
      <c r="AD26" s="188"/>
      <c r="AE26" s="188"/>
      <c r="AF26" s="188"/>
      <c r="AG26" s="188">
        <v>3</v>
      </c>
      <c r="AH26" s="188"/>
      <c r="AI26" s="188"/>
      <c r="AJ26" s="188"/>
      <c r="AK26" s="188"/>
      <c r="AL26" s="188"/>
      <c r="AM26" s="188">
        <v>0</v>
      </c>
      <c r="AN26" s="188"/>
      <c r="AO26" s="188"/>
      <c r="AP26" s="188"/>
      <c r="AQ26" s="188"/>
      <c r="AR26" s="188"/>
      <c r="AS26" s="189">
        <v>861</v>
      </c>
      <c r="AT26" s="189"/>
      <c r="AU26" s="189"/>
      <c r="AV26" s="189"/>
      <c r="AW26" s="189"/>
      <c r="AX26" s="189"/>
      <c r="AY26" s="189">
        <v>842</v>
      </c>
      <c r="AZ26" s="189"/>
      <c r="BA26" s="189"/>
      <c r="BB26" s="189"/>
      <c r="BC26" s="189"/>
      <c r="BD26" s="189"/>
      <c r="BE26" s="189">
        <v>0</v>
      </c>
      <c r="BF26" s="189"/>
      <c r="BG26" s="189"/>
      <c r="BH26" s="189"/>
      <c r="BI26" s="189"/>
      <c r="BJ26" s="189"/>
      <c r="BK26" s="189">
        <v>31.1</v>
      </c>
      <c r="BL26" s="189"/>
      <c r="BM26" s="189"/>
      <c r="BN26" s="189"/>
      <c r="BO26" s="189"/>
      <c r="BP26" s="189"/>
      <c r="BQ26" s="189">
        <v>1753.1</v>
      </c>
      <c r="BR26" s="189"/>
      <c r="BS26" s="189"/>
      <c r="BT26" s="189"/>
      <c r="BU26" s="189"/>
      <c r="BV26" s="189"/>
      <c r="BW26" s="188">
        <v>0</v>
      </c>
      <c r="BX26" s="188"/>
      <c r="BY26" s="188"/>
      <c r="BZ26" s="188"/>
      <c r="CA26" s="188"/>
      <c r="CB26" s="188"/>
    </row>
    <row r="27" spans="1:80" s="13" customFormat="1" ht="12.75" x14ac:dyDescent="0.2">
      <c r="A27" s="186"/>
      <c r="B27" s="186"/>
      <c r="C27" s="186"/>
      <c r="D27" s="190" t="s">
        <v>25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8">
        <v>0</v>
      </c>
      <c r="AB27" s="188"/>
      <c r="AC27" s="188"/>
      <c r="AD27" s="188"/>
      <c r="AE27" s="188"/>
      <c r="AF27" s="188"/>
      <c r="AG27" s="188">
        <v>0</v>
      </c>
      <c r="AH27" s="188"/>
      <c r="AI27" s="188"/>
      <c r="AJ27" s="188"/>
      <c r="AK27" s="188"/>
      <c r="AL27" s="188"/>
      <c r="AM27" s="188">
        <v>0</v>
      </c>
      <c r="AN27" s="188"/>
      <c r="AO27" s="188"/>
      <c r="AP27" s="188"/>
      <c r="AQ27" s="188"/>
      <c r="AR27" s="188"/>
      <c r="AS27" s="188">
        <v>0</v>
      </c>
      <c r="AT27" s="188"/>
      <c r="AU27" s="188"/>
      <c r="AV27" s="188"/>
      <c r="AW27" s="188"/>
      <c r="AX27" s="188"/>
      <c r="AY27" s="188">
        <v>0</v>
      </c>
      <c r="AZ27" s="188"/>
      <c r="BA27" s="188"/>
      <c r="BB27" s="188"/>
      <c r="BC27" s="188"/>
      <c r="BD27" s="188"/>
      <c r="BE27" s="188">
        <v>0</v>
      </c>
      <c r="BF27" s="188"/>
      <c r="BG27" s="188"/>
      <c r="BH27" s="188"/>
      <c r="BI27" s="188"/>
      <c r="BJ27" s="188"/>
      <c r="BK27" s="188">
        <v>0</v>
      </c>
      <c r="BL27" s="188"/>
      <c r="BM27" s="188"/>
      <c r="BN27" s="188"/>
      <c r="BO27" s="188"/>
      <c r="BP27" s="188"/>
      <c r="BQ27" s="188">
        <v>0</v>
      </c>
      <c r="BR27" s="188"/>
      <c r="BS27" s="188"/>
      <c r="BT27" s="188"/>
      <c r="BU27" s="188"/>
      <c r="BV27" s="188"/>
      <c r="BW27" s="188">
        <v>0</v>
      </c>
      <c r="BX27" s="188"/>
      <c r="BY27" s="188"/>
      <c r="BZ27" s="188"/>
      <c r="CA27" s="188"/>
      <c r="CB27" s="188"/>
    </row>
    <row r="28" spans="1:80" s="13" customFormat="1" ht="12.75" x14ac:dyDescent="0.2">
      <c r="A28" s="186"/>
      <c r="B28" s="186"/>
      <c r="C28" s="186"/>
      <c r="D28" s="187" t="s">
        <v>30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</row>
    <row r="29" spans="1:80" s="13" customFormat="1" ht="18" customHeight="1" x14ac:dyDescent="0.2">
      <c r="A29" s="186" t="s">
        <v>31</v>
      </c>
      <c r="B29" s="186"/>
      <c r="C29" s="186"/>
      <c r="D29" s="187" t="s">
        <v>32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8">
        <v>0</v>
      </c>
      <c r="AB29" s="188"/>
      <c r="AC29" s="188"/>
      <c r="AD29" s="188"/>
      <c r="AE29" s="188"/>
      <c r="AF29" s="188"/>
      <c r="AG29" s="188">
        <v>2</v>
      </c>
      <c r="AH29" s="188"/>
      <c r="AI29" s="188"/>
      <c r="AJ29" s="188"/>
      <c r="AK29" s="188"/>
      <c r="AL29" s="188"/>
      <c r="AM29" s="188">
        <v>0</v>
      </c>
      <c r="AN29" s="188"/>
      <c r="AO29" s="188"/>
      <c r="AP29" s="188"/>
      <c r="AQ29" s="188"/>
      <c r="AR29" s="188"/>
      <c r="AS29" s="188">
        <v>0</v>
      </c>
      <c r="AT29" s="188"/>
      <c r="AU29" s="188"/>
      <c r="AV29" s="188"/>
      <c r="AW29" s="188"/>
      <c r="AX29" s="188"/>
      <c r="AY29" s="189">
        <v>2140</v>
      </c>
      <c r="AZ29" s="189"/>
      <c r="BA29" s="189"/>
      <c r="BB29" s="189"/>
      <c r="BC29" s="189"/>
      <c r="BD29" s="189"/>
      <c r="BE29" s="188">
        <v>0</v>
      </c>
      <c r="BF29" s="188"/>
      <c r="BG29" s="188"/>
      <c r="BH29" s="188"/>
      <c r="BI29" s="188"/>
      <c r="BJ29" s="188"/>
      <c r="BK29" s="188">
        <v>0</v>
      </c>
      <c r="BL29" s="188"/>
      <c r="BM29" s="188"/>
      <c r="BN29" s="188"/>
      <c r="BO29" s="188"/>
      <c r="BP29" s="188"/>
      <c r="BQ29" s="189">
        <v>170.8</v>
      </c>
      <c r="BR29" s="189"/>
      <c r="BS29" s="189"/>
      <c r="BT29" s="189"/>
      <c r="BU29" s="189"/>
      <c r="BV29" s="189"/>
      <c r="BW29" s="188">
        <v>0</v>
      </c>
      <c r="BX29" s="188"/>
      <c r="BY29" s="188"/>
      <c r="BZ29" s="188"/>
      <c r="CA29" s="188"/>
      <c r="CB29" s="188"/>
    </row>
    <row r="30" spans="1:80" s="13" customFormat="1" ht="12.75" x14ac:dyDescent="0.2">
      <c r="A30" s="186"/>
      <c r="B30" s="186"/>
      <c r="C30" s="186"/>
      <c r="D30" s="190" t="s">
        <v>25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91">
        <v>0</v>
      </c>
      <c r="AB30" s="192"/>
      <c r="AC30" s="192"/>
      <c r="AD30" s="192"/>
      <c r="AE30" s="192"/>
      <c r="AF30" s="193"/>
      <c r="AG30" s="191">
        <v>0</v>
      </c>
      <c r="AH30" s="192"/>
      <c r="AI30" s="192"/>
      <c r="AJ30" s="192"/>
      <c r="AK30" s="192"/>
      <c r="AL30" s="193"/>
      <c r="AM30" s="191">
        <v>0</v>
      </c>
      <c r="AN30" s="192"/>
      <c r="AO30" s="192"/>
      <c r="AP30" s="192"/>
      <c r="AQ30" s="192"/>
      <c r="AR30" s="193"/>
      <c r="AS30" s="191">
        <v>0</v>
      </c>
      <c r="AT30" s="192"/>
      <c r="AU30" s="192"/>
      <c r="AV30" s="192"/>
      <c r="AW30" s="192"/>
      <c r="AX30" s="193"/>
      <c r="AY30" s="191">
        <v>0</v>
      </c>
      <c r="AZ30" s="192"/>
      <c r="BA30" s="192"/>
      <c r="BB30" s="192"/>
      <c r="BC30" s="192"/>
      <c r="BD30" s="193"/>
      <c r="BE30" s="191">
        <v>0</v>
      </c>
      <c r="BF30" s="192"/>
      <c r="BG30" s="192"/>
      <c r="BH30" s="192"/>
      <c r="BI30" s="192"/>
      <c r="BJ30" s="193"/>
      <c r="BK30" s="191">
        <v>0</v>
      </c>
      <c r="BL30" s="192"/>
      <c r="BM30" s="192"/>
      <c r="BN30" s="192"/>
      <c r="BO30" s="192"/>
      <c r="BP30" s="193"/>
      <c r="BQ30" s="191">
        <v>0</v>
      </c>
      <c r="BR30" s="192"/>
      <c r="BS30" s="192"/>
      <c r="BT30" s="192"/>
      <c r="BU30" s="192"/>
      <c r="BV30" s="193"/>
      <c r="BW30" s="191">
        <v>0</v>
      </c>
      <c r="BX30" s="192"/>
      <c r="BY30" s="192"/>
      <c r="BZ30" s="192"/>
      <c r="CA30" s="192"/>
      <c r="CB30" s="193"/>
    </row>
    <row r="31" spans="1:80" s="13" customFormat="1" ht="12.75" x14ac:dyDescent="0.2">
      <c r="A31" s="186"/>
      <c r="B31" s="186"/>
      <c r="C31" s="186"/>
      <c r="D31" s="187" t="s">
        <v>30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94"/>
      <c r="AB31" s="195"/>
      <c r="AC31" s="195"/>
      <c r="AD31" s="195"/>
      <c r="AE31" s="195"/>
      <c r="AF31" s="196"/>
      <c r="AG31" s="194"/>
      <c r="AH31" s="195"/>
      <c r="AI31" s="195"/>
      <c r="AJ31" s="195"/>
      <c r="AK31" s="195"/>
      <c r="AL31" s="196"/>
      <c r="AM31" s="194"/>
      <c r="AN31" s="195"/>
      <c r="AO31" s="195"/>
      <c r="AP31" s="195"/>
      <c r="AQ31" s="195"/>
      <c r="AR31" s="196"/>
      <c r="AS31" s="194"/>
      <c r="AT31" s="195"/>
      <c r="AU31" s="195"/>
      <c r="AV31" s="195"/>
      <c r="AW31" s="195"/>
      <c r="AX31" s="196"/>
      <c r="AY31" s="194"/>
      <c r="AZ31" s="195"/>
      <c r="BA31" s="195"/>
      <c r="BB31" s="195"/>
      <c r="BC31" s="195"/>
      <c r="BD31" s="196"/>
      <c r="BE31" s="194"/>
      <c r="BF31" s="195"/>
      <c r="BG31" s="195"/>
      <c r="BH31" s="195"/>
      <c r="BI31" s="195"/>
      <c r="BJ31" s="196"/>
      <c r="BK31" s="194"/>
      <c r="BL31" s="195"/>
      <c r="BM31" s="195"/>
      <c r="BN31" s="195"/>
      <c r="BO31" s="195"/>
      <c r="BP31" s="196"/>
      <c r="BQ31" s="194"/>
      <c r="BR31" s="195"/>
      <c r="BS31" s="195"/>
      <c r="BT31" s="195"/>
      <c r="BU31" s="195"/>
      <c r="BV31" s="196"/>
      <c r="BW31" s="194"/>
      <c r="BX31" s="195"/>
      <c r="BY31" s="195"/>
      <c r="BZ31" s="195"/>
      <c r="CA31" s="195"/>
      <c r="CB31" s="196"/>
    </row>
    <row r="32" spans="1:80" s="13" customFormat="1" ht="18" customHeight="1" x14ac:dyDescent="0.2">
      <c r="A32" s="186" t="s">
        <v>33</v>
      </c>
      <c r="B32" s="186"/>
      <c r="C32" s="186"/>
      <c r="D32" s="187" t="s">
        <v>34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8">
        <v>0</v>
      </c>
      <c r="AB32" s="188"/>
      <c r="AC32" s="188"/>
      <c r="AD32" s="188"/>
      <c r="AE32" s="188"/>
      <c r="AF32" s="188"/>
      <c r="AG32" s="188">
        <v>0</v>
      </c>
      <c r="AH32" s="188"/>
      <c r="AI32" s="188"/>
      <c r="AJ32" s="188"/>
      <c r="AK32" s="188"/>
      <c r="AL32" s="188"/>
      <c r="AM32" s="188">
        <v>0</v>
      </c>
      <c r="AN32" s="188"/>
      <c r="AO32" s="188"/>
      <c r="AP32" s="188"/>
      <c r="AQ32" s="188"/>
      <c r="AR32" s="188"/>
      <c r="AS32" s="188">
        <v>0</v>
      </c>
      <c r="AT32" s="188"/>
      <c r="AU32" s="188"/>
      <c r="AV32" s="188"/>
      <c r="AW32" s="188"/>
      <c r="AX32" s="188"/>
      <c r="AY32" s="188">
        <v>0</v>
      </c>
      <c r="AZ32" s="188"/>
      <c r="BA32" s="188"/>
      <c r="BB32" s="188"/>
      <c r="BC32" s="188"/>
      <c r="BD32" s="188"/>
      <c r="BE32" s="188">
        <v>0</v>
      </c>
      <c r="BF32" s="188"/>
      <c r="BG32" s="188"/>
      <c r="BH32" s="188"/>
      <c r="BI32" s="188"/>
      <c r="BJ32" s="188"/>
      <c r="BK32" s="188">
        <v>0</v>
      </c>
      <c r="BL32" s="188"/>
      <c r="BM32" s="188"/>
      <c r="BN32" s="188"/>
      <c r="BO32" s="188"/>
      <c r="BP32" s="188"/>
      <c r="BQ32" s="188">
        <v>0</v>
      </c>
      <c r="BR32" s="188"/>
      <c r="BS32" s="188"/>
      <c r="BT32" s="188"/>
      <c r="BU32" s="188"/>
      <c r="BV32" s="188"/>
      <c r="BW32" s="188">
        <v>0</v>
      </c>
      <c r="BX32" s="188"/>
      <c r="BY32" s="188"/>
      <c r="BZ32" s="188"/>
      <c r="CA32" s="188"/>
      <c r="CB32" s="188"/>
    </row>
    <row r="33" spans="1:80" s="13" customFormat="1" ht="12.75" x14ac:dyDescent="0.2">
      <c r="A33" s="186"/>
      <c r="B33" s="186"/>
      <c r="C33" s="186"/>
      <c r="D33" s="190" t="s">
        <v>25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8">
        <v>0</v>
      </c>
      <c r="AB33" s="188"/>
      <c r="AC33" s="188"/>
      <c r="AD33" s="188"/>
      <c r="AE33" s="188"/>
      <c r="AF33" s="188"/>
      <c r="AG33" s="188">
        <v>0</v>
      </c>
      <c r="AH33" s="188"/>
      <c r="AI33" s="188"/>
      <c r="AJ33" s="188"/>
      <c r="AK33" s="188"/>
      <c r="AL33" s="188"/>
      <c r="AM33" s="188">
        <v>0</v>
      </c>
      <c r="AN33" s="188"/>
      <c r="AO33" s="188"/>
      <c r="AP33" s="188"/>
      <c r="AQ33" s="188"/>
      <c r="AR33" s="188"/>
      <c r="AS33" s="188">
        <v>0</v>
      </c>
      <c r="AT33" s="188"/>
      <c r="AU33" s="188"/>
      <c r="AV33" s="188"/>
      <c r="AW33" s="188"/>
      <c r="AX33" s="188"/>
      <c r="AY33" s="188">
        <v>0</v>
      </c>
      <c r="AZ33" s="188"/>
      <c r="BA33" s="188"/>
      <c r="BB33" s="188"/>
      <c r="BC33" s="188"/>
      <c r="BD33" s="188"/>
      <c r="BE33" s="188">
        <v>0</v>
      </c>
      <c r="BF33" s="188"/>
      <c r="BG33" s="188"/>
      <c r="BH33" s="188"/>
      <c r="BI33" s="188"/>
      <c r="BJ33" s="188"/>
      <c r="BK33" s="188">
        <v>0</v>
      </c>
      <c r="BL33" s="188"/>
      <c r="BM33" s="188"/>
      <c r="BN33" s="188"/>
      <c r="BO33" s="188"/>
      <c r="BP33" s="188"/>
      <c r="BQ33" s="188">
        <v>0</v>
      </c>
      <c r="BR33" s="188"/>
      <c r="BS33" s="188"/>
      <c r="BT33" s="188"/>
      <c r="BU33" s="188"/>
      <c r="BV33" s="188"/>
      <c r="BW33" s="188">
        <v>0</v>
      </c>
      <c r="BX33" s="188"/>
      <c r="BY33" s="188"/>
      <c r="BZ33" s="188"/>
      <c r="CA33" s="188"/>
      <c r="CB33" s="188"/>
    </row>
    <row r="34" spans="1:80" s="13" customFormat="1" ht="12.75" x14ac:dyDescent="0.2">
      <c r="A34" s="186"/>
      <c r="B34" s="186"/>
      <c r="C34" s="186"/>
      <c r="D34" s="187" t="s">
        <v>30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</row>
    <row r="35" spans="1:80" s="13" customFormat="1" ht="18" customHeight="1" x14ac:dyDescent="0.2">
      <c r="A35" s="186" t="s">
        <v>35</v>
      </c>
      <c r="B35" s="186"/>
      <c r="C35" s="186"/>
      <c r="D35" s="187" t="s">
        <v>36</v>
      </c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8">
        <v>0</v>
      </c>
      <c r="AB35" s="188"/>
      <c r="AC35" s="188"/>
      <c r="AD35" s="188"/>
      <c r="AE35" s="188"/>
      <c r="AF35" s="188"/>
      <c r="AG35" s="188">
        <v>0</v>
      </c>
      <c r="AH35" s="188"/>
      <c r="AI35" s="188"/>
      <c r="AJ35" s="188"/>
      <c r="AK35" s="188"/>
      <c r="AL35" s="188"/>
      <c r="AM35" s="188">
        <v>0</v>
      </c>
      <c r="AN35" s="188"/>
      <c r="AO35" s="188"/>
      <c r="AP35" s="188"/>
      <c r="AQ35" s="188"/>
      <c r="AR35" s="188"/>
      <c r="AS35" s="188">
        <v>0</v>
      </c>
      <c r="AT35" s="188"/>
      <c r="AU35" s="188"/>
      <c r="AV35" s="188"/>
      <c r="AW35" s="188"/>
      <c r="AX35" s="188"/>
      <c r="AY35" s="188">
        <v>0</v>
      </c>
      <c r="AZ35" s="188"/>
      <c r="BA35" s="188"/>
      <c r="BB35" s="188"/>
      <c r="BC35" s="188"/>
      <c r="BD35" s="188"/>
      <c r="BE35" s="188">
        <v>0</v>
      </c>
      <c r="BF35" s="188"/>
      <c r="BG35" s="188"/>
      <c r="BH35" s="188"/>
      <c r="BI35" s="188"/>
      <c r="BJ35" s="188"/>
      <c r="BK35" s="188">
        <v>0</v>
      </c>
      <c r="BL35" s="188"/>
      <c r="BM35" s="188"/>
      <c r="BN35" s="188"/>
      <c r="BO35" s="188"/>
      <c r="BP35" s="188"/>
      <c r="BQ35" s="188">
        <v>0</v>
      </c>
      <c r="BR35" s="188"/>
      <c r="BS35" s="188"/>
      <c r="BT35" s="188"/>
      <c r="BU35" s="188"/>
      <c r="BV35" s="188"/>
      <c r="BW35" s="188">
        <v>0</v>
      </c>
      <c r="BX35" s="188"/>
      <c r="BY35" s="188"/>
      <c r="BZ35" s="188"/>
      <c r="CA35" s="188"/>
      <c r="CB35" s="188"/>
    </row>
    <row r="36" spans="1:80" s="13" customFormat="1" ht="12.75" x14ac:dyDescent="0.2"/>
    <row r="37" spans="1:80" s="13" customFormat="1" ht="12.75" x14ac:dyDescent="0.2"/>
    <row r="38" spans="1:80" s="13" customFormat="1" ht="12.7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80" s="3" customFormat="1" ht="11.25" x14ac:dyDescent="0.2">
      <c r="A39" s="3" t="s">
        <v>37</v>
      </c>
    </row>
    <row r="40" spans="1:80" s="3" customFormat="1" ht="11.25" customHeight="1" x14ac:dyDescent="0.2">
      <c r="A40" s="197" t="s">
        <v>38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</row>
    <row r="41" spans="1:80" s="3" customFormat="1" ht="11.25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</row>
    <row r="42" spans="1:80" s="3" customFormat="1" ht="11.25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</row>
    <row r="43" spans="1:80" s="3" customFormat="1" ht="11.25" x14ac:dyDescent="0.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</row>
    <row r="44" spans="1:80" s="3" customFormat="1" ht="11.25" x14ac:dyDescent="0.2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</row>
    <row r="45" spans="1:80" s="10" customFormat="1" ht="12.75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</row>
    <row r="46" spans="1:80" s="10" customFormat="1" ht="12.75" x14ac:dyDescent="0.2"/>
    <row r="47" spans="1:80" s="13" customFormat="1" ht="12.75" x14ac:dyDescent="0.2"/>
    <row r="48" spans="1:80" s="13" customFormat="1" ht="12.75" x14ac:dyDescent="0.2"/>
    <row r="49" s="13" customFormat="1" ht="12.75" x14ac:dyDescent="0.2"/>
    <row r="50" s="13" customFormat="1" ht="12.75" x14ac:dyDescent="0.2"/>
    <row r="51" s="13" customFormat="1" ht="12.75" x14ac:dyDescent="0.2"/>
    <row r="52" s="13" customFormat="1" ht="12.75" x14ac:dyDescent="0.2"/>
    <row r="53" s="13" customFormat="1" ht="12.75" x14ac:dyDescent="0.2"/>
    <row r="54" s="13" customFormat="1" ht="12.75" x14ac:dyDescent="0.2"/>
    <row r="55" s="13" customFormat="1" ht="12.75" x14ac:dyDescent="0.2"/>
    <row r="56" s="13" customFormat="1" ht="12.75" x14ac:dyDescent="0.2"/>
    <row r="57" s="13" customFormat="1" ht="12.75" x14ac:dyDescent="0.2"/>
    <row r="58" s="13" customFormat="1" ht="12.75" x14ac:dyDescent="0.2"/>
    <row r="59" s="13" customFormat="1" ht="12.75" x14ac:dyDescent="0.2"/>
    <row r="60" s="13" customFormat="1" ht="12.75" x14ac:dyDescent="0.2"/>
    <row r="61" s="13" customFormat="1" ht="12.75" x14ac:dyDescent="0.2"/>
    <row r="62" s="13" customFormat="1" ht="12.75" x14ac:dyDescent="0.2"/>
    <row r="63" s="13" customFormat="1" ht="12.75" x14ac:dyDescent="0.2"/>
    <row r="64" s="13" customFormat="1" ht="12.75" x14ac:dyDescent="0.2"/>
    <row r="65" s="13" customFormat="1" ht="12.75" x14ac:dyDescent="0.2"/>
    <row r="66" s="13" customFormat="1" ht="12.75" x14ac:dyDescent="0.2"/>
    <row r="67" s="13" customFormat="1" ht="12.75" x14ac:dyDescent="0.2"/>
    <row r="68" s="13" customFormat="1" ht="12.75" x14ac:dyDescent="0.2"/>
    <row r="69" s="13" customFormat="1" ht="12.75" x14ac:dyDescent="0.2"/>
    <row r="70" s="13" customFormat="1" ht="12.75" x14ac:dyDescent="0.2"/>
    <row r="71" s="13" customFormat="1" ht="12.75" x14ac:dyDescent="0.2"/>
    <row r="72" s="13" customFormat="1" ht="12.75" x14ac:dyDescent="0.2"/>
    <row r="73" s="13" customFormat="1" ht="12.75" x14ac:dyDescent="0.2"/>
    <row r="74" s="13" customFormat="1" ht="12.75" x14ac:dyDescent="0.2"/>
    <row r="75" s="13" customFormat="1" ht="12.75" x14ac:dyDescent="0.2"/>
    <row r="76" s="13" customFormat="1" ht="12.75" x14ac:dyDescent="0.2"/>
    <row r="77" s="13" customFormat="1" ht="12.75" x14ac:dyDescent="0.2"/>
    <row r="78" s="13" customFormat="1" ht="12.75" x14ac:dyDescent="0.2"/>
    <row r="79" s="13" customFormat="1" ht="12.75" x14ac:dyDescent="0.2"/>
    <row r="80" s="13" customFormat="1" ht="12.75" x14ac:dyDescent="0.2"/>
    <row r="81" s="13" customFormat="1" ht="12.75" x14ac:dyDescent="0.2"/>
    <row r="82" s="13" customFormat="1" ht="12.75" x14ac:dyDescent="0.2"/>
    <row r="83" s="13" customFormat="1" ht="12.75" x14ac:dyDescent="0.2"/>
    <row r="84" s="13" customFormat="1" ht="12.75" x14ac:dyDescent="0.2"/>
    <row r="85" s="13" customFormat="1" ht="12.75" x14ac:dyDescent="0.2"/>
    <row r="86" s="13" customFormat="1" ht="12.75" x14ac:dyDescent="0.2"/>
    <row r="87" s="13" customFormat="1" ht="12.75" x14ac:dyDescent="0.2"/>
    <row r="88" s="13" customFormat="1" ht="12.75" x14ac:dyDescent="0.2"/>
    <row r="89" s="13" customFormat="1" ht="12.75" x14ac:dyDescent="0.2"/>
    <row r="90" s="13" customFormat="1" ht="12.75" x14ac:dyDescent="0.2"/>
    <row r="91" s="13" customFormat="1" ht="12.75" x14ac:dyDescent="0.2"/>
    <row r="92" s="13" customFormat="1" ht="12.75" x14ac:dyDescent="0.2"/>
    <row r="93" s="13" customFormat="1" ht="12.75" x14ac:dyDescent="0.2"/>
    <row r="94" s="13" customFormat="1" ht="12.75" x14ac:dyDescent="0.2"/>
    <row r="95" s="13" customFormat="1" ht="12.75" x14ac:dyDescent="0.2"/>
    <row r="96" s="13" customFormat="1" ht="12.75" x14ac:dyDescent="0.2"/>
    <row r="97" s="13" customFormat="1" ht="12.75" x14ac:dyDescent="0.2"/>
    <row r="98" s="13" customFormat="1" ht="12.75" x14ac:dyDescent="0.2"/>
    <row r="99" s="13" customFormat="1" ht="12.75" x14ac:dyDescent="0.2"/>
    <row r="100" s="13" customFormat="1" ht="12.75" x14ac:dyDescent="0.2"/>
    <row r="101" s="13" customFormat="1" ht="12.75" x14ac:dyDescent="0.2"/>
    <row r="102" s="13" customFormat="1" ht="12.75" x14ac:dyDescent="0.2"/>
    <row r="103" s="13" customFormat="1" ht="12.75" x14ac:dyDescent="0.2"/>
    <row r="104" s="13" customFormat="1" ht="12.75" x14ac:dyDescent="0.2"/>
    <row r="105" s="13" customFormat="1" ht="12.75" x14ac:dyDescent="0.2"/>
    <row r="106" s="13" customFormat="1" ht="12.75" x14ac:dyDescent="0.2"/>
    <row r="107" s="13" customFormat="1" ht="12.75" x14ac:dyDescent="0.2"/>
    <row r="108" s="13" customFormat="1" ht="12.75" x14ac:dyDescent="0.2"/>
    <row r="109" s="13" customFormat="1" ht="12.75" x14ac:dyDescent="0.2"/>
    <row r="110" s="13" customFormat="1" ht="12.75" x14ac:dyDescent="0.2"/>
    <row r="111" s="13" customFormat="1" ht="12.75" x14ac:dyDescent="0.2"/>
    <row r="112" s="13" customFormat="1" ht="12.75" x14ac:dyDescent="0.2"/>
    <row r="113" s="13" customFormat="1" ht="12.75" x14ac:dyDescent="0.2"/>
    <row r="114" s="13" customFormat="1" ht="12.75" x14ac:dyDescent="0.2"/>
    <row r="115" s="13" customFormat="1" ht="12.75" x14ac:dyDescent="0.2"/>
    <row r="116" s="13" customFormat="1" ht="12.75" x14ac:dyDescent="0.2"/>
    <row r="117" s="13" customFormat="1" ht="12.75" x14ac:dyDescent="0.2"/>
    <row r="118" s="13" customFormat="1" ht="12.75" x14ac:dyDescent="0.2"/>
    <row r="119" s="13" customFormat="1" ht="12.75" x14ac:dyDescent="0.2"/>
    <row r="120" s="13" customFormat="1" ht="12.75" x14ac:dyDescent="0.2"/>
    <row r="121" s="13" customFormat="1" ht="12.75" x14ac:dyDescent="0.2"/>
    <row r="122" s="13" customFormat="1" ht="12.75" x14ac:dyDescent="0.2"/>
    <row r="123" s="13" customFormat="1" ht="12.75" x14ac:dyDescent="0.2"/>
    <row r="124" s="13" customFormat="1" ht="12.75" x14ac:dyDescent="0.2"/>
    <row r="125" s="13" customFormat="1" ht="12.75" x14ac:dyDescent="0.2"/>
    <row r="126" s="13" customFormat="1" ht="12.75" x14ac:dyDescent="0.2"/>
    <row r="127" s="13" customFormat="1" ht="12.75" x14ac:dyDescent="0.2"/>
    <row r="128" s="13" customFormat="1" ht="12.75" x14ac:dyDescent="0.2"/>
    <row r="129" s="13" customFormat="1" ht="12.75" x14ac:dyDescent="0.2"/>
    <row r="130" s="13" customFormat="1" ht="12.75" x14ac:dyDescent="0.2"/>
    <row r="131" s="13" customFormat="1" ht="12.75" x14ac:dyDescent="0.2"/>
    <row r="132" s="13" customFormat="1" ht="12.75" x14ac:dyDescent="0.2"/>
    <row r="133" s="13" customFormat="1" ht="12.75" x14ac:dyDescent="0.2"/>
    <row r="134" s="13" customFormat="1" ht="12.75" x14ac:dyDescent="0.2"/>
    <row r="135" s="13" customFormat="1" ht="12.75" x14ac:dyDescent="0.2"/>
    <row r="136" s="13" customFormat="1" ht="12.75" x14ac:dyDescent="0.2"/>
    <row r="137" s="13" customFormat="1" ht="12.75" x14ac:dyDescent="0.2"/>
    <row r="138" s="13" customFormat="1" ht="12.75" x14ac:dyDescent="0.2"/>
    <row r="139" s="13" customFormat="1" ht="12.75" x14ac:dyDescent="0.2"/>
    <row r="140" s="13" customFormat="1" ht="12.75" x14ac:dyDescent="0.2"/>
    <row r="141" s="13" customFormat="1" ht="12.75" x14ac:dyDescent="0.2"/>
    <row r="142" s="13" customFormat="1" ht="12.75" x14ac:dyDescent="0.2"/>
    <row r="143" s="13" customFormat="1" ht="12.75" x14ac:dyDescent="0.2"/>
    <row r="144" s="13" customFormat="1" ht="12.75" x14ac:dyDescent="0.2"/>
    <row r="145" s="13" customFormat="1" ht="12.75" x14ac:dyDescent="0.2"/>
    <row r="146" s="13" customFormat="1" ht="12.75" x14ac:dyDescent="0.2"/>
    <row r="147" s="13" customFormat="1" ht="12.75" x14ac:dyDescent="0.2"/>
    <row r="148" s="13" customFormat="1" ht="12.75" x14ac:dyDescent="0.2"/>
    <row r="149" s="13" customFormat="1" ht="12.75" x14ac:dyDescent="0.2"/>
    <row r="150" s="13" customFormat="1" ht="12.75" x14ac:dyDescent="0.2"/>
    <row r="151" s="13" customFormat="1" ht="12.75" x14ac:dyDescent="0.2"/>
    <row r="152" s="13" customFormat="1" ht="12.75" x14ac:dyDescent="0.2"/>
    <row r="153" s="13" customFormat="1" ht="12.75" x14ac:dyDescent="0.2"/>
    <row r="154" s="13" customFormat="1" ht="12.75" x14ac:dyDescent="0.2"/>
    <row r="155" s="13" customFormat="1" ht="12.75" x14ac:dyDescent="0.2"/>
    <row r="156" s="13" customFormat="1" ht="12.75" x14ac:dyDescent="0.2"/>
    <row r="157" s="13" customFormat="1" ht="12.75" x14ac:dyDescent="0.2"/>
    <row r="158" s="13" customFormat="1" ht="12.75" x14ac:dyDescent="0.2"/>
    <row r="159" s="13" customFormat="1" ht="12.75" x14ac:dyDescent="0.2"/>
    <row r="160" s="13" customFormat="1" ht="12.75" x14ac:dyDescent="0.2"/>
    <row r="161" s="13" customFormat="1" ht="12.75" x14ac:dyDescent="0.2"/>
    <row r="162" s="13" customFormat="1" ht="12.75" x14ac:dyDescent="0.2"/>
    <row r="163" s="13" customFormat="1" ht="12.75" x14ac:dyDescent="0.2"/>
    <row r="164" s="13" customFormat="1" ht="12.75" x14ac:dyDescent="0.2"/>
    <row r="165" s="13" customFormat="1" ht="12.75" x14ac:dyDescent="0.2"/>
    <row r="166" s="13" customFormat="1" ht="12.75" x14ac:dyDescent="0.2"/>
    <row r="167" s="13" customFormat="1" ht="12.75" x14ac:dyDescent="0.2"/>
    <row r="168" s="13" customFormat="1" ht="12.75" x14ac:dyDescent="0.2"/>
    <row r="169" s="13" customFormat="1" ht="12.75" x14ac:dyDescent="0.2"/>
    <row r="170" s="13" customFormat="1" ht="12.75" x14ac:dyDescent="0.2"/>
    <row r="171" s="13" customFormat="1" ht="12.75" x14ac:dyDescent="0.2"/>
    <row r="172" s="13" customFormat="1" ht="12.75" x14ac:dyDescent="0.2"/>
    <row r="173" s="13" customFormat="1" ht="12.75" x14ac:dyDescent="0.2"/>
    <row r="174" s="13" customFormat="1" ht="12.75" x14ac:dyDescent="0.2"/>
    <row r="175" s="13" customFormat="1" ht="12.75" x14ac:dyDescent="0.2"/>
    <row r="176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  <row r="208" s="13" customFormat="1" ht="12.75" x14ac:dyDescent="0.2"/>
    <row r="209" s="13" customFormat="1" ht="12.75" x14ac:dyDescent="0.2"/>
    <row r="210" s="13" customFormat="1" ht="12.75" x14ac:dyDescent="0.2"/>
    <row r="211" s="13" customFormat="1" ht="12.75" x14ac:dyDescent="0.2"/>
    <row r="212" s="13" customFormat="1" ht="12.75" x14ac:dyDescent="0.2"/>
    <row r="213" s="13" customFormat="1" ht="12.75" x14ac:dyDescent="0.2"/>
    <row r="214" s="13" customFormat="1" ht="12.75" x14ac:dyDescent="0.2"/>
    <row r="215" s="13" customFormat="1" ht="12.75" x14ac:dyDescent="0.2"/>
    <row r="216" s="13" customFormat="1" ht="12.75" x14ac:dyDescent="0.2"/>
    <row r="217" s="13" customFormat="1" ht="12.75" x14ac:dyDescent="0.2"/>
    <row r="218" s="13" customFormat="1" ht="12.75" x14ac:dyDescent="0.2"/>
    <row r="219" s="13" customFormat="1" ht="12.75" x14ac:dyDescent="0.2"/>
    <row r="220" s="13" customFormat="1" ht="12.75" x14ac:dyDescent="0.2"/>
    <row r="221" s="13" customFormat="1" ht="12.75" x14ac:dyDescent="0.2"/>
    <row r="222" s="13" customFormat="1" ht="12.75" x14ac:dyDescent="0.2"/>
    <row r="223" s="13" customFormat="1" ht="12.75" x14ac:dyDescent="0.2"/>
    <row r="224" s="13" customFormat="1" ht="12.75" x14ac:dyDescent="0.2"/>
    <row r="225" s="13" customFormat="1" ht="12.75" x14ac:dyDescent="0.2"/>
    <row r="226" s="13" customFormat="1" ht="12.75" x14ac:dyDescent="0.2"/>
    <row r="227" s="13" customFormat="1" ht="12.75" x14ac:dyDescent="0.2"/>
    <row r="228" s="13" customFormat="1" ht="12.75" x14ac:dyDescent="0.2"/>
    <row r="229" s="13" customFormat="1" ht="12.75" x14ac:dyDescent="0.2"/>
    <row r="230" s="13" customFormat="1" ht="12.75" x14ac:dyDescent="0.2"/>
    <row r="231" s="13" customFormat="1" ht="12.75" x14ac:dyDescent="0.2"/>
    <row r="232" s="13" customFormat="1" ht="12.75" x14ac:dyDescent="0.2"/>
    <row r="233" s="13" customFormat="1" ht="12.75" x14ac:dyDescent="0.2"/>
    <row r="234" s="13" customFormat="1" ht="12.75" x14ac:dyDescent="0.2"/>
    <row r="235" s="13" customFormat="1" ht="12.75" x14ac:dyDescent="0.2"/>
    <row r="236" s="13" customFormat="1" ht="12.75" x14ac:dyDescent="0.2"/>
    <row r="237" s="13" customFormat="1" ht="12.75" x14ac:dyDescent="0.2"/>
    <row r="238" s="13" customFormat="1" ht="12.75" x14ac:dyDescent="0.2"/>
    <row r="239" s="13" customFormat="1" ht="12.75" x14ac:dyDescent="0.2"/>
    <row r="240" s="13" customFormat="1" ht="12.75" x14ac:dyDescent="0.2"/>
    <row r="241" s="13" customFormat="1" ht="12.75" x14ac:dyDescent="0.2"/>
    <row r="242" s="13" customFormat="1" ht="12.75" x14ac:dyDescent="0.2"/>
    <row r="243" s="13" customFormat="1" ht="12.75" x14ac:dyDescent="0.2"/>
    <row r="244" s="13" customFormat="1" ht="12.75" x14ac:dyDescent="0.2"/>
    <row r="245" s="13" customFormat="1" ht="12.75" x14ac:dyDescent="0.2"/>
    <row r="246" s="13" customFormat="1" ht="12.75" x14ac:dyDescent="0.2"/>
    <row r="247" s="13" customFormat="1" ht="12.75" x14ac:dyDescent="0.2"/>
    <row r="248" s="13" customFormat="1" ht="12.75" x14ac:dyDescent="0.2"/>
    <row r="249" s="13" customFormat="1" ht="12.75" x14ac:dyDescent="0.2"/>
    <row r="250" s="13" customFormat="1" ht="12.75" x14ac:dyDescent="0.2"/>
    <row r="251" s="13" customFormat="1" ht="12.75" x14ac:dyDescent="0.2"/>
    <row r="252" s="13" customFormat="1" ht="12.75" x14ac:dyDescent="0.2"/>
    <row r="253" s="13" customFormat="1" ht="12.75" x14ac:dyDescent="0.2"/>
    <row r="254" s="13" customFormat="1" ht="12.75" x14ac:dyDescent="0.2"/>
    <row r="255" s="13" customFormat="1" ht="12.75" x14ac:dyDescent="0.2"/>
    <row r="256" s="13" customFormat="1" ht="12.75" x14ac:dyDescent="0.2"/>
    <row r="257" s="13" customFormat="1" ht="12.75" x14ac:dyDescent="0.2"/>
    <row r="258" s="13" customFormat="1" ht="12.75" x14ac:dyDescent="0.2"/>
    <row r="259" s="13" customFormat="1" ht="12.75" x14ac:dyDescent="0.2"/>
    <row r="260" s="13" customFormat="1" ht="12.75" x14ac:dyDescent="0.2"/>
    <row r="261" s="13" customFormat="1" ht="12.75" x14ac:dyDescent="0.2"/>
    <row r="262" s="13" customFormat="1" ht="12.75" x14ac:dyDescent="0.2"/>
    <row r="263" s="13" customFormat="1" ht="12.75" x14ac:dyDescent="0.2"/>
    <row r="264" s="13" customFormat="1" ht="12.75" x14ac:dyDescent="0.2"/>
    <row r="265" s="13" customFormat="1" ht="12.75" x14ac:dyDescent="0.2"/>
    <row r="266" s="13" customFormat="1" ht="12.75" x14ac:dyDescent="0.2"/>
    <row r="267" s="13" customFormat="1" ht="12.75" x14ac:dyDescent="0.2"/>
    <row r="268" s="13" customFormat="1" ht="12.75" x14ac:dyDescent="0.2"/>
    <row r="269" s="13" customFormat="1" ht="12.75" x14ac:dyDescent="0.2"/>
    <row r="270" s="13" customFormat="1" ht="12.75" x14ac:dyDescent="0.2"/>
    <row r="271" s="13" customFormat="1" ht="12.75" x14ac:dyDescent="0.2"/>
    <row r="272" s="13" customFormat="1" ht="12.75" x14ac:dyDescent="0.2"/>
    <row r="273" s="13" customFormat="1" ht="12.75" x14ac:dyDescent="0.2"/>
    <row r="274" s="13" customFormat="1" ht="12.75" x14ac:dyDescent="0.2"/>
    <row r="275" s="13" customFormat="1" ht="12.75" x14ac:dyDescent="0.2"/>
    <row r="276" s="13" customFormat="1" ht="12.75" x14ac:dyDescent="0.2"/>
    <row r="277" s="13" customFormat="1" ht="12.75" x14ac:dyDescent="0.2"/>
    <row r="278" s="13" customFormat="1" ht="12.75" x14ac:dyDescent="0.2"/>
    <row r="279" s="13" customFormat="1" ht="12.75" x14ac:dyDescent="0.2"/>
    <row r="280" s="13" customFormat="1" ht="12.75" x14ac:dyDescent="0.2"/>
    <row r="281" s="13" customFormat="1" ht="12.75" x14ac:dyDescent="0.2"/>
    <row r="282" s="13" customFormat="1" ht="12.75" x14ac:dyDescent="0.2"/>
    <row r="283" s="13" customFormat="1" ht="12.75" x14ac:dyDescent="0.2"/>
    <row r="284" s="13" customFormat="1" ht="12.75" x14ac:dyDescent="0.2"/>
    <row r="285" s="13" customFormat="1" ht="12.75" x14ac:dyDescent="0.2"/>
    <row r="286" s="13" customFormat="1" ht="12.75" x14ac:dyDescent="0.2"/>
    <row r="287" s="13" customFormat="1" ht="12.75" x14ac:dyDescent="0.2"/>
    <row r="288" s="13" customFormat="1" ht="12.75" x14ac:dyDescent="0.2"/>
    <row r="289" s="13" customFormat="1" ht="12.75" x14ac:dyDescent="0.2"/>
    <row r="290" s="13" customFormat="1" ht="12.75" x14ac:dyDescent="0.2"/>
    <row r="291" s="13" customFormat="1" ht="12.75" x14ac:dyDescent="0.2"/>
    <row r="292" s="13" customFormat="1" ht="12.75" x14ac:dyDescent="0.2"/>
    <row r="293" s="13" customFormat="1" ht="12.75" x14ac:dyDescent="0.2"/>
    <row r="294" s="13" customFormat="1" ht="12.75" x14ac:dyDescent="0.2"/>
    <row r="295" s="13" customFormat="1" ht="12.75" x14ac:dyDescent="0.2"/>
    <row r="296" s="13" customFormat="1" ht="12.75" x14ac:dyDescent="0.2"/>
    <row r="297" s="13" customFormat="1" ht="12.75" x14ac:dyDescent="0.2"/>
    <row r="298" s="13" customFormat="1" ht="12.75" x14ac:dyDescent="0.2"/>
    <row r="299" s="13" customFormat="1" ht="12.75" x14ac:dyDescent="0.2"/>
    <row r="300" s="13" customFormat="1" ht="12.75" x14ac:dyDescent="0.2"/>
    <row r="301" s="13" customFormat="1" ht="12.75" x14ac:dyDescent="0.2"/>
    <row r="302" s="13" customFormat="1" ht="12.75" x14ac:dyDescent="0.2"/>
    <row r="303" s="13" customFormat="1" ht="12.75" x14ac:dyDescent="0.2"/>
    <row r="304" s="13" customFormat="1" ht="12.75" x14ac:dyDescent="0.2"/>
    <row r="305" s="13" customFormat="1" ht="12.75" x14ac:dyDescent="0.2"/>
    <row r="306" s="13" customFormat="1" ht="12.75" x14ac:dyDescent="0.2"/>
    <row r="307" s="13" customFormat="1" ht="12.75" x14ac:dyDescent="0.2"/>
    <row r="308" s="13" customFormat="1" ht="12.75" x14ac:dyDescent="0.2"/>
    <row r="309" s="13" customFormat="1" ht="12.75" x14ac:dyDescent="0.2"/>
    <row r="310" s="13" customFormat="1" ht="12.75" x14ac:dyDescent="0.2"/>
    <row r="311" s="13" customFormat="1" ht="12.75" x14ac:dyDescent="0.2"/>
    <row r="312" s="13" customFormat="1" ht="12.75" x14ac:dyDescent="0.2"/>
    <row r="313" s="13" customFormat="1" ht="12.75" x14ac:dyDescent="0.2"/>
    <row r="314" s="13" customFormat="1" ht="12.75" x14ac:dyDescent="0.2"/>
    <row r="315" s="13" customFormat="1" ht="12.75" x14ac:dyDescent="0.2"/>
    <row r="316" s="13" customFormat="1" ht="12.75" x14ac:dyDescent="0.2"/>
    <row r="317" s="13" customFormat="1" ht="12.75" x14ac:dyDescent="0.2"/>
    <row r="318" s="13" customFormat="1" ht="12.75" x14ac:dyDescent="0.2"/>
    <row r="319" s="13" customFormat="1" ht="12.75" x14ac:dyDescent="0.2"/>
    <row r="320" s="13" customFormat="1" ht="12.75" x14ac:dyDescent="0.2"/>
    <row r="321" s="13" customFormat="1" ht="12.75" x14ac:dyDescent="0.2"/>
    <row r="322" s="13" customFormat="1" ht="12.75" x14ac:dyDescent="0.2"/>
    <row r="323" s="13" customFormat="1" ht="12.75" x14ac:dyDescent="0.2"/>
    <row r="324" s="13" customFormat="1" ht="12.75" x14ac:dyDescent="0.2"/>
    <row r="325" s="13" customFormat="1" ht="12.75" x14ac:dyDescent="0.2"/>
    <row r="326" s="13" customFormat="1" ht="12.75" x14ac:dyDescent="0.2"/>
    <row r="327" s="13" customFormat="1" ht="12.75" x14ac:dyDescent="0.2"/>
    <row r="328" s="13" customFormat="1" ht="12.75" x14ac:dyDescent="0.2"/>
    <row r="329" s="13" customFormat="1" ht="12.75" x14ac:dyDescent="0.2"/>
    <row r="330" s="13" customFormat="1" ht="12.75" x14ac:dyDescent="0.2"/>
    <row r="331" s="13" customFormat="1" ht="12.75" x14ac:dyDescent="0.2"/>
    <row r="332" s="13" customFormat="1" ht="12.75" x14ac:dyDescent="0.2"/>
    <row r="333" s="13" customFormat="1" ht="12.75" x14ac:dyDescent="0.2"/>
    <row r="334" s="13" customFormat="1" ht="12.75" x14ac:dyDescent="0.2"/>
    <row r="335" s="13" customFormat="1" ht="12.75" x14ac:dyDescent="0.2"/>
    <row r="336" s="13" customFormat="1" ht="12.75" x14ac:dyDescent="0.2"/>
    <row r="337" s="13" customFormat="1" ht="12.75" x14ac:dyDescent="0.2"/>
    <row r="338" s="13" customFormat="1" ht="12.75" x14ac:dyDescent="0.2"/>
    <row r="339" s="13" customFormat="1" ht="12.75" x14ac:dyDescent="0.2"/>
    <row r="340" s="13" customFormat="1" ht="12.75" x14ac:dyDescent="0.2"/>
    <row r="341" s="13" customFormat="1" ht="12.75" x14ac:dyDescent="0.2"/>
    <row r="342" s="13" customFormat="1" ht="12.75" x14ac:dyDescent="0.2"/>
    <row r="343" s="13" customFormat="1" ht="12.75" x14ac:dyDescent="0.2"/>
    <row r="344" s="13" customFormat="1" ht="12.75" x14ac:dyDescent="0.2"/>
    <row r="345" s="13" customFormat="1" ht="12.75" x14ac:dyDescent="0.2"/>
    <row r="346" s="13" customFormat="1" ht="12.75" x14ac:dyDescent="0.2"/>
    <row r="347" s="13" customFormat="1" ht="12.75" x14ac:dyDescent="0.2"/>
    <row r="348" s="13" customFormat="1" ht="12.75" x14ac:dyDescent="0.2"/>
    <row r="349" s="13" customFormat="1" ht="12.75" x14ac:dyDescent="0.2"/>
    <row r="350" s="13" customFormat="1" ht="12.75" x14ac:dyDescent="0.2"/>
    <row r="351" s="13" customFormat="1" ht="12.75" x14ac:dyDescent="0.2"/>
    <row r="352" s="13" customFormat="1" ht="12.75" x14ac:dyDescent="0.2"/>
    <row r="353" s="13" customFormat="1" ht="12.75" x14ac:dyDescent="0.2"/>
    <row r="354" s="13" customFormat="1" ht="12.75" x14ac:dyDescent="0.2"/>
    <row r="355" s="13" customFormat="1" ht="12.75" x14ac:dyDescent="0.2"/>
    <row r="356" s="13" customFormat="1" ht="12.75" x14ac:dyDescent="0.2"/>
    <row r="357" s="13" customFormat="1" ht="12.75" x14ac:dyDescent="0.2"/>
    <row r="358" s="13" customFormat="1" ht="12.75" x14ac:dyDescent="0.2"/>
    <row r="359" s="13" customFormat="1" ht="12.75" x14ac:dyDescent="0.2"/>
    <row r="360" s="13" customFormat="1" ht="12.75" x14ac:dyDescent="0.2"/>
    <row r="361" s="13" customFormat="1" ht="12.75" x14ac:dyDescent="0.2"/>
    <row r="362" s="13" customFormat="1" ht="12.75" x14ac:dyDescent="0.2"/>
    <row r="363" s="13" customFormat="1" ht="12.75" x14ac:dyDescent="0.2"/>
    <row r="364" s="13" customFormat="1" ht="12.75" x14ac:dyDescent="0.2"/>
    <row r="365" s="13" customFormat="1" ht="12.75" x14ac:dyDescent="0.2"/>
    <row r="366" s="13" customFormat="1" ht="12.75" x14ac:dyDescent="0.2"/>
    <row r="367" s="13" customFormat="1" ht="12.75" x14ac:dyDescent="0.2"/>
    <row r="368" s="13" customFormat="1" ht="12.75" x14ac:dyDescent="0.2"/>
    <row r="369" s="13" customFormat="1" ht="12.75" x14ac:dyDescent="0.2"/>
    <row r="370" s="13" customFormat="1" ht="12.75" x14ac:dyDescent="0.2"/>
    <row r="371" s="13" customFormat="1" ht="12.75" x14ac:dyDescent="0.2"/>
    <row r="372" s="13" customFormat="1" ht="12.75" x14ac:dyDescent="0.2"/>
    <row r="373" s="13" customFormat="1" ht="12.75" x14ac:dyDescent="0.2"/>
    <row r="374" s="13" customFormat="1" ht="12.75" x14ac:dyDescent="0.2"/>
    <row r="375" s="13" customFormat="1" ht="12.75" x14ac:dyDescent="0.2"/>
    <row r="376" s="13" customFormat="1" ht="12.75" x14ac:dyDescent="0.2"/>
    <row r="377" s="13" customFormat="1" ht="12.75" x14ac:dyDescent="0.2"/>
    <row r="378" s="13" customFormat="1" ht="12.75" x14ac:dyDescent="0.2"/>
    <row r="379" s="13" customFormat="1" ht="12.75" x14ac:dyDescent="0.2"/>
    <row r="380" s="13" customFormat="1" ht="12.75" x14ac:dyDescent="0.2"/>
    <row r="381" s="13" customFormat="1" ht="12.75" x14ac:dyDescent="0.2"/>
  </sheetData>
  <mergeCells count="167">
    <mergeCell ref="BW35:CB35"/>
    <mergeCell ref="A40:CB45"/>
    <mergeCell ref="AM35:AR35"/>
    <mergeCell ref="AS35:AX35"/>
    <mergeCell ref="AY35:BD35"/>
    <mergeCell ref="BE35:BJ35"/>
    <mergeCell ref="BK35:BP35"/>
    <mergeCell ref="BQ35:BV35"/>
    <mergeCell ref="A34:C34"/>
    <mergeCell ref="D34:Z34"/>
    <mergeCell ref="A35:C35"/>
    <mergeCell ref="D35:Z35"/>
    <mergeCell ref="AA35:AF35"/>
    <mergeCell ref="AG35:AL35"/>
    <mergeCell ref="AS33:AX34"/>
    <mergeCell ref="AY33:BD34"/>
    <mergeCell ref="BE33:BJ34"/>
    <mergeCell ref="BK33:BP34"/>
    <mergeCell ref="BQ33:BV34"/>
    <mergeCell ref="BW33:CB34"/>
    <mergeCell ref="A33:C33"/>
    <mergeCell ref="D33:Z33"/>
    <mergeCell ref="AA33:AF34"/>
    <mergeCell ref="AG33:AL34"/>
    <mergeCell ref="BW30:CB31"/>
    <mergeCell ref="A31:C31"/>
    <mergeCell ref="D31:Z31"/>
    <mergeCell ref="A32:C32"/>
    <mergeCell ref="D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BW32:CB32"/>
    <mergeCell ref="BQ30:BV31"/>
    <mergeCell ref="AM33:AR34"/>
    <mergeCell ref="A29:C29"/>
    <mergeCell ref="D29:Z29"/>
    <mergeCell ref="AA29:AF29"/>
    <mergeCell ref="AG29:AL29"/>
    <mergeCell ref="AS27:AX28"/>
    <mergeCell ref="AY27:BD28"/>
    <mergeCell ref="BE27:BJ28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A28:C28"/>
    <mergeCell ref="D28:Z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3:C23"/>
    <mergeCell ref="D23:Z23"/>
    <mergeCell ref="AA23:AF23"/>
    <mergeCell ref="AG23:AL23"/>
    <mergeCell ref="AS21:AX22"/>
    <mergeCell ref="AY21:BD22"/>
    <mergeCell ref="BE21:BJ22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BQ24:BV25"/>
    <mergeCell ref="A20:C20"/>
    <mergeCell ref="D20:Z20"/>
    <mergeCell ref="AA20:AF20"/>
    <mergeCell ref="AG20:AL20"/>
    <mergeCell ref="AM20:AR20"/>
    <mergeCell ref="AS20:AX20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22:C22"/>
    <mergeCell ref="D22:Z22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BE19:BJ19"/>
    <mergeCell ref="BK19:BP19"/>
    <mergeCell ref="BQ19:BV19"/>
    <mergeCell ref="BW19:CB19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17F21-626E-4EA7-8913-7764250BE342}">
  <dimension ref="A1:CB43"/>
  <sheetViews>
    <sheetView topLeftCell="A7" workbookViewId="0">
      <selection activeCell="DX38" sqref="DX38"/>
    </sheetView>
  </sheetViews>
  <sheetFormatPr defaultColWidth="1.140625" defaultRowHeight="15.75" x14ac:dyDescent="0.25"/>
  <cols>
    <col min="1" max="69" width="1.140625" style="15"/>
    <col min="70" max="70" width="0.7109375" style="15" customWidth="1"/>
    <col min="71" max="71" width="1.140625" style="15" hidden="1" customWidth="1"/>
    <col min="72" max="76" width="1.140625" style="15"/>
    <col min="77" max="77" width="0.28515625" style="15" customWidth="1"/>
    <col min="78" max="79" width="1.140625" style="15"/>
    <col min="80" max="80" width="0.42578125" style="15" customWidth="1"/>
    <col min="81" max="16384" width="1.140625" style="15"/>
  </cols>
  <sheetData>
    <row r="1" spans="1:80" s="3" customFormat="1" ht="11.25" x14ac:dyDescent="0.2">
      <c r="BJ1" s="1"/>
      <c r="CB1" s="1" t="s">
        <v>39</v>
      </c>
    </row>
    <row r="2" spans="1:80" s="3" customFormat="1" ht="11.25" x14ac:dyDescent="0.2">
      <c r="BJ2" s="1"/>
      <c r="CB2" s="1" t="s">
        <v>1</v>
      </c>
    </row>
    <row r="3" spans="1:80" s="3" customFormat="1" ht="11.25" x14ac:dyDescent="0.2">
      <c r="BJ3" s="1"/>
      <c r="CB3" s="1" t="s">
        <v>2</v>
      </c>
    </row>
    <row r="4" spans="1:80" s="3" customFormat="1" ht="11.25" x14ac:dyDescent="0.2">
      <c r="BJ4" s="1"/>
      <c r="CB4" s="1" t="s">
        <v>3</v>
      </c>
    </row>
    <row r="5" spans="1:80" s="3" customFormat="1" ht="11.25" x14ac:dyDescent="0.2">
      <c r="CB5" s="1" t="s">
        <v>4</v>
      </c>
    </row>
    <row r="6" spans="1:80" s="3" customFormat="1" ht="11.25" x14ac:dyDescent="0.2">
      <c r="CB6" s="2" t="s">
        <v>0</v>
      </c>
    </row>
    <row r="7" spans="1:80" s="11" customFormat="1" ht="15" x14ac:dyDescent="0.25"/>
    <row r="8" spans="1:80" s="11" customFormat="1" ht="15" x14ac:dyDescent="0.25"/>
    <row r="9" spans="1:80" s="11" customFormat="1" ht="15" x14ac:dyDescent="0.25"/>
    <row r="10" spans="1:80" s="12" customFormat="1" ht="16.5" x14ac:dyDescent="0.25">
      <c r="A10" s="181" t="s">
        <v>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</row>
    <row r="11" spans="1:80" s="12" customFormat="1" ht="16.5" x14ac:dyDescent="0.25">
      <c r="A11" s="181" t="s">
        <v>40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</row>
    <row r="12" spans="1:80" s="11" customFormat="1" ht="15" x14ac:dyDescent="0.25"/>
    <row r="13" spans="1:80" s="11" customFormat="1" ht="15" x14ac:dyDescent="0.25"/>
    <row r="14" spans="1:80" s="13" customFormat="1" ht="12.75" x14ac:dyDescent="0.2">
      <c r="A14" s="183" t="s">
        <v>11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183" t="s">
        <v>41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5"/>
      <c r="BB14" s="183" t="s">
        <v>13</v>
      </c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5"/>
    </row>
    <row r="15" spans="1:80" s="13" customFormat="1" ht="12.75" x14ac:dyDescent="0.2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7"/>
      <c r="AD15" s="175" t="s">
        <v>42</v>
      </c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  <c r="BB15" s="175" t="s">
        <v>16</v>
      </c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</row>
    <row r="16" spans="1:80" s="13" customFormat="1" ht="12.75" x14ac:dyDescent="0.2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83" t="s">
        <v>19</v>
      </c>
      <c r="AE16" s="184"/>
      <c r="AF16" s="184"/>
      <c r="AG16" s="184"/>
      <c r="AH16" s="184"/>
      <c r="AI16" s="184"/>
      <c r="AJ16" s="184"/>
      <c r="AK16" s="185"/>
      <c r="AL16" s="183" t="s">
        <v>20</v>
      </c>
      <c r="AM16" s="184"/>
      <c r="AN16" s="184"/>
      <c r="AO16" s="184"/>
      <c r="AP16" s="184"/>
      <c r="AQ16" s="184"/>
      <c r="AR16" s="184"/>
      <c r="AS16" s="185"/>
      <c r="AT16" s="183" t="s">
        <v>21</v>
      </c>
      <c r="AU16" s="184"/>
      <c r="AV16" s="184"/>
      <c r="AW16" s="184"/>
      <c r="AX16" s="184"/>
      <c r="AY16" s="184"/>
      <c r="AZ16" s="184"/>
      <c r="BA16" s="185"/>
      <c r="BB16" s="183" t="s">
        <v>19</v>
      </c>
      <c r="BC16" s="184"/>
      <c r="BD16" s="184"/>
      <c r="BE16" s="184"/>
      <c r="BF16" s="184"/>
      <c r="BG16" s="184"/>
      <c r="BH16" s="184"/>
      <c r="BI16" s="184"/>
      <c r="BJ16" s="185"/>
      <c r="BK16" s="183" t="s">
        <v>20</v>
      </c>
      <c r="BL16" s="184"/>
      <c r="BM16" s="184"/>
      <c r="BN16" s="184"/>
      <c r="BO16" s="184"/>
      <c r="BP16" s="184"/>
      <c r="BQ16" s="184"/>
      <c r="BR16" s="184"/>
      <c r="BS16" s="185"/>
      <c r="BT16" s="183" t="s">
        <v>21</v>
      </c>
      <c r="BU16" s="184"/>
      <c r="BV16" s="184"/>
      <c r="BW16" s="184"/>
      <c r="BX16" s="184"/>
      <c r="BY16" s="184"/>
      <c r="BZ16" s="184"/>
      <c r="CA16" s="184"/>
      <c r="CB16" s="185"/>
    </row>
    <row r="17" spans="1:80" s="13" customFormat="1" ht="12.75" x14ac:dyDescent="0.2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80"/>
      <c r="AD17" s="178"/>
      <c r="AE17" s="179"/>
      <c r="AF17" s="179"/>
      <c r="AG17" s="179"/>
      <c r="AH17" s="179"/>
      <c r="AI17" s="179"/>
      <c r="AJ17" s="179"/>
      <c r="AK17" s="180"/>
      <c r="AL17" s="178" t="s">
        <v>22</v>
      </c>
      <c r="AM17" s="179"/>
      <c r="AN17" s="179"/>
      <c r="AO17" s="179"/>
      <c r="AP17" s="179"/>
      <c r="AQ17" s="179"/>
      <c r="AR17" s="179"/>
      <c r="AS17" s="180"/>
      <c r="AT17" s="178" t="s">
        <v>23</v>
      </c>
      <c r="AU17" s="179"/>
      <c r="AV17" s="179"/>
      <c r="AW17" s="179"/>
      <c r="AX17" s="179"/>
      <c r="AY17" s="179"/>
      <c r="AZ17" s="179"/>
      <c r="BA17" s="180"/>
      <c r="BB17" s="178"/>
      <c r="BC17" s="179"/>
      <c r="BD17" s="179"/>
      <c r="BE17" s="179"/>
      <c r="BF17" s="179"/>
      <c r="BG17" s="179"/>
      <c r="BH17" s="179"/>
      <c r="BI17" s="179"/>
      <c r="BJ17" s="180"/>
      <c r="BK17" s="178" t="s">
        <v>22</v>
      </c>
      <c r="BL17" s="179"/>
      <c r="BM17" s="179"/>
      <c r="BN17" s="179"/>
      <c r="BO17" s="179"/>
      <c r="BP17" s="179"/>
      <c r="BQ17" s="179"/>
      <c r="BR17" s="179"/>
      <c r="BS17" s="180"/>
      <c r="BT17" s="178" t="s">
        <v>23</v>
      </c>
      <c r="BU17" s="179"/>
      <c r="BV17" s="179"/>
      <c r="BW17" s="179"/>
      <c r="BX17" s="179"/>
      <c r="BY17" s="179"/>
      <c r="BZ17" s="179"/>
      <c r="CA17" s="179"/>
      <c r="CB17" s="180"/>
    </row>
    <row r="18" spans="1:80" s="13" customFormat="1" ht="18" customHeight="1" x14ac:dyDescent="0.2">
      <c r="A18" s="186" t="s">
        <v>6</v>
      </c>
      <c r="B18" s="186"/>
      <c r="C18" s="186"/>
      <c r="D18" s="187" t="s">
        <v>24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8">
        <v>1509</v>
      </c>
      <c r="AE18" s="188"/>
      <c r="AF18" s="188"/>
      <c r="AG18" s="188"/>
      <c r="AH18" s="188"/>
      <c r="AI18" s="188"/>
      <c r="AJ18" s="188"/>
      <c r="AK18" s="188"/>
      <c r="AL18" s="188">
        <v>1</v>
      </c>
      <c r="AM18" s="188"/>
      <c r="AN18" s="188"/>
      <c r="AO18" s="188"/>
      <c r="AP18" s="188"/>
      <c r="AQ18" s="188"/>
      <c r="AR18" s="188"/>
      <c r="AS18" s="188"/>
      <c r="AT18" s="188">
        <v>0</v>
      </c>
      <c r="AU18" s="188"/>
      <c r="AV18" s="188"/>
      <c r="AW18" s="188"/>
      <c r="AX18" s="188"/>
      <c r="AY18" s="188"/>
      <c r="AZ18" s="188"/>
      <c r="BA18" s="188"/>
      <c r="BB18" s="189">
        <v>17567.599999999999</v>
      </c>
      <c r="BC18" s="189"/>
      <c r="BD18" s="189"/>
      <c r="BE18" s="189"/>
      <c r="BF18" s="189"/>
      <c r="BG18" s="189"/>
      <c r="BH18" s="189"/>
      <c r="BI18" s="189"/>
      <c r="BJ18" s="189"/>
      <c r="BK18" s="189">
        <v>7.5</v>
      </c>
      <c r="BL18" s="189"/>
      <c r="BM18" s="189"/>
      <c r="BN18" s="189"/>
      <c r="BO18" s="189"/>
      <c r="BP18" s="189"/>
      <c r="BQ18" s="189"/>
      <c r="BR18" s="189"/>
      <c r="BS18" s="189"/>
      <c r="BT18" s="188">
        <v>0</v>
      </c>
      <c r="BU18" s="188"/>
      <c r="BV18" s="188"/>
      <c r="BW18" s="188"/>
      <c r="BX18" s="188"/>
      <c r="BY18" s="188"/>
      <c r="BZ18" s="188"/>
      <c r="CA18" s="188"/>
      <c r="CB18" s="188"/>
    </row>
    <row r="19" spans="1:80" s="13" customFormat="1" ht="12.75" x14ac:dyDescent="0.2">
      <c r="A19" s="186"/>
      <c r="B19" s="186"/>
      <c r="C19" s="186"/>
      <c r="D19" s="187" t="s">
        <v>25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8">
        <v>1407</v>
      </c>
      <c r="AE19" s="188"/>
      <c r="AF19" s="188"/>
      <c r="AG19" s="188"/>
      <c r="AH19" s="188"/>
      <c r="AI19" s="188"/>
      <c r="AJ19" s="188"/>
      <c r="AK19" s="188"/>
      <c r="AL19" s="188">
        <v>1</v>
      </c>
      <c r="AM19" s="188"/>
      <c r="AN19" s="188"/>
      <c r="AO19" s="188"/>
      <c r="AP19" s="188"/>
      <c r="AQ19" s="188"/>
      <c r="AR19" s="188"/>
      <c r="AS19" s="188"/>
      <c r="AT19" s="188">
        <v>0</v>
      </c>
      <c r="AU19" s="188"/>
      <c r="AV19" s="188"/>
      <c r="AW19" s="188"/>
      <c r="AX19" s="188"/>
      <c r="AY19" s="188"/>
      <c r="AZ19" s="188"/>
      <c r="BA19" s="188"/>
      <c r="BB19" s="189">
        <v>16921.8</v>
      </c>
      <c r="BC19" s="189"/>
      <c r="BD19" s="189"/>
      <c r="BE19" s="189"/>
      <c r="BF19" s="189"/>
      <c r="BG19" s="189"/>
      <c r="BH19" s="189"/>
      <c r="BI19" s="189"/>
      <c r="BJ19" s="189"/>
      <c r="BK19" s="189">
        <v>7.5</v>
      </c>
      <c r="BL19" s="189"/>
      <c r="BM19" s="189"/>
      <c r="BN19" s="189"/>
      <c r="BO19" s="189"/>
      <c r="BP19" s="189"/>
      <c r="BQ19" s="189"/>
      <c r="BR19" s="189"/>
      <c r="BS19" s="189"/>
      <c r="BT19" s="188">
        <v>0</v>
      </c>
      <c r="BU19" s="188"/>
      <c r="BV19" s="188"/>
      <c r="BW19" s="188"/>
      <c r="BX19" s="188"/>
      <c r="BY19" s="188"/>
      <c r="BZ19" s="188"/>
      <c r="CA19" s="188"/>
      <c r="CB19" s="188"/>
    </row>
    <row r="20" spans="1:80" s="13" customFormat="1" ht="12.75" x14ac:dyDescent="0.2">
      <c r="A20" s="186"/>
      <c r="B20" s="186"/>
      <c r="C20" s="186"/>
      <c r="D20" s="187" t="s">
        <v>26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8"/>
      <c r="BU20" s="188"/>
      <c r="BV20" s="188"/>
      <c r="BW20" s="188"/>
      <c r="BX20" s="188"/>
      <c r="BY20" s="188"/>
      <c r="BZ20" s="188"/>
      <c r="CA20" s="188"/>
      <c r="CB20" s="188"/>
    </row>
    <row r="21" spans="1:80" s="13" customFormat="1" ht="18" customHeight="1" x14ac:dyDescent="0.2">
      <c r="A21" s="186" t="s">
        <v>7</v>
      </c>
      <c r="B21" s="186"/>
      <c r="C21" s="186"/>
      <c r="D21" s="187" t="s">
        <v>27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8">
        <v>187</v>
      </c>
      <c r="AE21" s="188"/>
      <c r="AF21" s="188"/>
      <c r="AG21" s="188"/>
      <c r="AH21" s="188"/>
      <c r="AI21" s="188"/>
      <c r="AJ21" s="188"/>
      <c r="AK21" s="188"/>
      <c r="AL21" s="188">
        <v>3</v>
      </c>
      <c r="AM21" s="188"/>
      <c r="AN21" s="188"/>
      <c r="AO21" s="188"/>
      <c r="AP21" s="188"/>
      <c r="AQ21" s="188"/>
      <c r="AR21" s="188"/>
      <c r="AS21" s="188"/>
      <c r="AT21" s="188">
        <v>0</v>
      </c>
      <c r="AU21" s="188"/>
      <c r="AV21" s="188"/>
      <c r="AW21" s="188"/>
      <c r="AX21" s="188"/>
      <c r="AY21" s="188"/>
      <c r="AZ21" s="188"/>
      <c r="BA21" s="188"/>
      <c r="BB21" s="189">
        <v>14960.6</v>
      </c>
      <c r="BC21" s="189"/>
      <c r="BD21" s="189"/>
      <c r="BE21" s="189"/>
      <c r="BF21" s="189"/>
      <c r="BG21" s="189"/>
      <c r="BH21" s="189"/>
      <c r="BI21" s="189"/>
      <c r="BJ21" s="189"/>
      <c r="BK21" s="189">
        <v>384</v>
      </c>
      <c r="BL21" s="189"/>
      <c r="BM21" s="189"/>
      <c r="BN21" s="189"/>
      <c r="BO21" s="189"/>
      <c r="BP21" s="189"/>
      <c r="BQ21" s="189"/>
      <c r="BR21" s="189"/>
      <c r="BS21" s="189"/>
      <c r="BT21" s="188">
        <v>0</v>
      </c>
      <c r="BU21" s="188"/>
      <c r="BV21" s="188"/>
      <c r="BW21" s="188"/>
      <c r="BX21" s="188"/>
      <c r="BY21" s="188"/>
      <c r="BZ21" s="188"/>
      <c r="CA21" s="188"/>
      <c r="CB21" s="188"/>
    </row>
    <row r="22" spans="1:80" s="13" customFormat="1" ht="12.75" x14ac:dyDescent="0.2">
      <c r="A22" s="186"/>
      <c r="B22" s="186"/>
      <c r="C22" s="186"/>
      <c r="D22" s="187" t="s">
        <v>25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8">
        <v>4</v>
      </c>
      <c r="AE22" s="188"/>
      <c r="AF22" s="188"/>
      <c r="AG22" s="188"/>
      <c r="AH22" s="188"/>
      <c r="AI22" s="188"/>
      <c r="AJ22" s="188"/>
      <c r="AK22" s="188"/>
      <c r="AL22" s="188">
        <v>0</v>
      </c>
      <c r="AM22" s="188"/>
      <c r="AN22" s="188"/>
      <c r="AO22" s="188"/>
      <c r="AP22" s="188"/>
      <c r="AQ22" s="188"/>
      <c r="AR22" s="188"/>
      <c r="AS22" s="188"/>
      <c r="AT22" s="188">
        <v>0</v>
      </c>
      <c r="AU22" s="188"/>
      <c r="AV22" s="188"/>
      <c r="AW22" s="188"/>
      <c r="AX22" s="188"/>
      <c r="AY22" s="188"/>
      <c r="AZ22" s="188"/>
      <c r="BA22" s="188"/>
      <c r="BB22" s="189">
        <v>350</v>
      </c>
      <c r="BC22" s="189"/>
      <c r="BD22" s="189"/>
      <c r="BE22" s="189"/>
      <c r="BF22" s="189"/>
      <c r="BG22" s="189"/>
      <c r="BH22" s="189"/>
      <c r="BI22" s="189"/>
      <c r="BJ22" s="189"/>
      <c r="BK22" s="189">
        <v>0</v>
      </c>
      <c r="BL22" s="189"/>
      <c r="BM22" s="189"/>
      <c r="BN22" s="189"/>
      <c r="BO22" s="189"/>
      <c r="BP22" s="189"/>
      <c r="BQ22" s="189"/>
      <c r="BR22" s="189"/>
      <c r="BS22" s="189"/>
      <c r="BT22" s="188">
        <v>0</v>
      </c>
      <c r="BU22" s="188"/>
      <c r="BV22" s="188"/>
      <c r="BW22" s="188"/>
      <c r="BX22" s="188"/>
      <c r="BY22" s="188"/>
      <c r="BZ22" s="188"/>
      <c r="CA22" s="188"/>
      <c r="CB22" s="188"/>
    </row>
    <row r="23" spans="1:80" s="13" customFormat="1" ht="12.75" x14ac:dyDescent="0.2">
      <c r="A23" s="186"/>
      <c r="B23" s="186"/>
      <c r="C23" s="186"/>
      <c r="D23" s="187" t="s">
        <v>28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8"/>
      <c r="BU23" s="188"/>
      <c r="BV23" s="188"/>
      <c r="BW23" s="188"/>
      <c r="BX23" s="188"/>
      <c r="BY23" s="188"/>
      <c r="BZ23" s="188"/>
      <c r="CA23" s="188"/>
      <c r="CB23" s="188"/>
    </row>
    <row r="24" spans="1:80" s="13" customFormat="1" ht="18" customHeight="1" x14ac:dyDescent="0.2">
      <c r="A24" s="186" t="s">
        <v>8</v>
      </c>
      <c r="B24" s="186"/>
      <c r="C24" s="186"/>
      <c r="D24" s="187" t="s">
        <v>29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8">
        <v>8</v>
      </c>
      <c r="AE24" s="188"/>
      <c r="AF24" s="188"/>
      <c r="AG24" s="188"/>
      <c r="AH24" s="188"/>
      <c r="AI24" s="188"/>
      <c r="AJ24" s="188"/>
      <c r="AK24" s="188"/>
      <c r="AL24" s="188">
        <v>3</v>
      </c>
      <c r="AM24" s="188"/>
      <c r="AN24" s="188"/>
      <c r="AO24" s="188"/>
      <c r="AP24" s="188"/>
      <c r="AQ24" s="188"/>
      <c r="AR24" s="188"/>
      <c r="AS24" s="188"/>
      <c r="AT24" s="188">
        <v>0</v>
      </c>
      <c r="AU24" s="188"/>
      <c r="AV24" s="188"/>
      <c r="AW24" s="188"/>
      <c r="AX24" s="188"/>
      <c r="AY24" s="188"/>
      <c r="AZ24" s="188"/>
      <c r="BA24" s="188"/>
      <c r="BB24" s="189">
        <v>2600.3000000000002</v>
      </c>
      <c r="BC24" s="189"/>
      <c r="BD24" s="189"/>
      <c r="BE24" s="189"/>
      <c r="BF24" s="189"/>
      <c r="BG24" s="189"/>
      <c r="BH24" s="189"/>
      <c r="BI24" s="189"/>
      <c r="BJ24" s="189"/>
      <c r="BK24" s="189">
        <v>842</v>
      </c>
      <c r="BL24" s="189"/>
      <c r="BM24" s="189"/>
      <c r="BN24" s="189"/>
      <c r="BO24" s="189"/>
      <c r="BP24" s="189"/>
      <c r="BQ24" s="189"/>
      <c r="BR24" s="189"/>
      <c r="BS24" s="189"/>
      <c r="BT24" s="188">
        <v>0</v>
      </c>
      <c r="BU24" s="188"/>
      <c r="BV24" s="188"/>
      <c r="BW24" s="188"/>
      <c r="BX24" s="188"/>
      <c r="BY24" s="188"/>
      <c r="BZ24" s="188"/>
      <c r="CA24" s="188"/>
      <c r="CB24" s="188"/>
    </row>
    <row r="25" spans="1:80" s="13" customFormat="1" ht="12.75" x14ac:dyDescent="0.2">
      <c r="A25" s="186"/>
      <c r="B25" s="186"/>
      <c r="C25" s="186"/>
      <c r="D25" s="190" t="s">
        <v>25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8">
        <v>0</v>
      </c>
      <c r="AE25" s="188"/>
      <c r="AF25" s="188"/>
      <c r="AG25" s="188"/>
      <c r="AH25" s="188"/>
      <c r="AI25" s="188"/>
      <c r="AJ25" s="188"/>
      <c r="AK25" s="188"/>
      <c r="AL25" s="188">
        <v>0</v>
      </c>
      <c r="AM25" s="188"/>
      <c r="AN25" s="188"/>
      <c r="AO25" s="188"/>
      <c r="AP25" s="188"/>
      <c r="AQ25" s="188"/>
      <c r="AR25" s="188"/>
      <c r="AS25" s="188"/>
      <c r="AT25" s="188">
        <v>0</v>
      </c>
      <c r="AU25" s="188"/>
      <c r="AV25" s="188"/>
      <c r="AW25" s="188"/>
      <c r="AX25" s="188"/>
      <c r="AY25" s="188"/>
      <c r="AZ25" s="188"/>
      <c r="BA25" s="188"/>
      <c r="BB25" s="188">
        <v>0</v>
      </c>
      <c r="BC25" s="188"/>
      <c r="BD25" s="188"/>
      <c r="BE25" s="188"/>
      <c r="BF25" s="188"/>
      <c r="BG25" s="188"/>
      <c r="BH25" s="188"/>
      <c r="BI25" s="188"/>
      <c r="BJ25" s="188"/>
      <c r="BK25" s="188">
        <v>0</v>
      </c>
      <c r="BL25" s="188"/>
      <c r="BM25" s="188"/>
      <c r="BN25" s="188"/>
      <c r="BO25" s="188"/>
      <c r="BP25" s="188"/>
      <c r="BQ25" s="188"/>
      <c r="BR25" s="188"/>
      <c r="BS25" s="188"/>
      <c r="BT25" s="188">
        <v>0</v>
      </c>
      <c r="BU25" s="188"/>
      <c r="BV25" s="188"/>
      <c r="BW25" s="188"/>
      <c r="BX25" s="188"/>
      <c r="BY25" s="188"/>
      <c r="BZ25" s="188"/>
      <c r="CA25" s="188"/>
      <c r="CB25" s="188"/>
    </row>
    <row r="26" spans="1:80" s="13" customFormat="1" ht="12.75" x14ac:dyDescent="0.2">
      <c r="A26" s="186"/>
      <c r="B26" s="186"/>
      <c r="C26" s="186"/>
      <c r="D26" s="187" t="s">
        <v>30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</row>
    <row r="27" spans="1:80" s="13" customFormat="1" ht="18" customHeight="1" x14ac:dyDescent="0.2">
      <c r="A27" s="186" t="s">
        <v>31</v>
      </c>
      <c r="B27" s="186"/>
      <c r="C27" s="186"/>
      <c r="D27" s="187" t="s">
        <v>32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8">
        <v>2</v>
      </c>
      <c r="AE27" s="188"/>
      <c r="AF27" s="188"/>
      <c r="AG27" s="188"/>
      <c r="AH27" s="188"/>
      <c r="AI27" s="188"/>
      <c r="AJ27" s="188"/>
      <c r="AK27" s="188"/>
      <c r="AL27" s="188">
        <v>2</v>
      </c>
      <c r="AM27" s="188"/>
      <c r="AN27" s="188"/>
      <c r="AO27" s="188"/>
      <c r="AP27" s="188"/>
      <c r="AQ27" s="188"/>
      <c r="AR27" s="188"/>
      <c r="AS27" s="188"/>
      <c r="AT27" s="188">
        <v>0</v>
      </c>
      <c r="AU27" s="188"/>
      <c r="AV27" s="188"/>
      <c r="AW27" s="188"/>
      <c r="AX27" s="188"/>
      <c r="AY27" s="188"/>
      <c r="AZ27" s="188"/>
      <c r="BA27" s="188"/>
      <c r="BB27" s="189">
        <v>3500</v>
      </c>
      <c r="BC27" s="189"/>
      <c r="BD27" s="189"/>
      <c r="BE27" s="189"/>
      <c r="BF27" s="189"/>
      <c r="BG27" s="189"/>
      <c r="BH27" s="189"/>
      <c r="BI27" s="189"/>
      <c r="BJ27" s="189"/>
      <c r="BK27" s="189">
        <v>2140</v>
      </c>
      <c r="BL27" s="189"/>
      <c r="BM27" s="189"/>
      <c r="BN27" s="189"/>
      <c r="BO27" s="189"/>
      <c r="BP27" s="189"/>
      <c r="BQ27" s="189"/>
      <c r="BR27" s="189"/>
      <c r="BS27" s="189"/>
      <c r="BT27" s="188">
        <v>0</v>
      </c>
      <c r="BU27" s="188"/>
      <c r="BV27" s="188"/>
      <c r="BW27" s="188"/>
      <c r="BX27" s="188"/>
      <c r="BY27" s="188"/>
      <c r="BZ27" s="188"/>
      <c r="CA27" s="188"/>
      <c r="CB27" s="188"/>
    </row>
    <row r="28" spans="1:80" s="13" customFormat="1" ht="12.75" x14ac:dyDescent="0.2">
      <c r="A28" s="186"/>
      <c r="B28" s="186"/>
      <c r="C28" s="186"/>
      <c r="D28" s="190" t="s">
        <v>25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8">
        <v>0</v>
      </c>
      <c r="AE28" s="188"/>
      <c r="AF28" s="188"/>
      <c r="AG28" s="188"/>
      <c r="AH28" s="188"/>
      <c r="AI28" s="188"/>
      <c r="AJ28" s="188"/>
      <c r="AK28" s="188"/>
      <c r="AL28" s="188">
        <v>0</v>
      </c>
      <c r="AM28" s="188"/>
      <c r="AN28" s="188"/>
      <c r="AO28" s="188"/>
      <c r="AP28" s="188"/>
      <c r="AQ28" s="188"/>
      <c r="AR28" s="188"/>
      <c r="AS28" s="188"/>
      <c r="AT28" s="188">
        <v>0</v>
      </c>
      <c r="AU28" s="188"/>
      <c r="AV28" s="188"/>
      <c r="AW28" s="188"/>
      <c r="AX28" s="188"/>
      <c r="AY28" s="188"/>
      <c r="AZ28" s="188"/>
      <c r="BA28" s="188"/>
      <c r="BB28" s="188">
        <v>0</v>
      </c>
      <c r="BC28" s="188"/>
      <c r="BD28" s="188"/>
      <c r="BE28" s="188"/>
      <c r="BF28" s="188"/>
      <c r="BG28" s="188"/>
      <c r="BH28" s="188"/>
      <c r="BI28" s="188"/>
      <c r="BJ28" s="188"/>
      <c r="BK28" s="188">
        <v>0</v>
      </c>
      <c r="BL28" s="188"/>
      <c r="BM28" s="188"/>
      <c r="BN28" s="188"/>
      <c r="BO28" s="188"/>
      <c r="BP28" s="188"/>
      <c r="BQ28" s="188"/>
      <c r="BR28" s="188"/>
      <c r="BS28" s="188"/>
      <c r="BT28" s="188">
        <v>0</v>
      </c>
      <c r="BU28" s="188"/>
      <c r="BV28" s="188"/>
      <c r="BW28" s="188"/>
      <c r="BX28" s="188"/>
      <c r="BY28" s="188"/>
      <c r="BZ28" s="188"/>
      <c r="CA28" s="188"/>
      <c r="CB28" s="188"/>
    </row>
    <row r="29" spans="1:80" s="13" customFormat="1" ht="12.75" x14ac:dyDescent="0.2">
      <c r="A29" s="186"/>
      <c r="B29" s="186"/>
      <c r="C29" s="186"/>
      <c r="D29" s="187" t="s">
        <v>30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</row>
    <row r="30" spans="1:80" s="13" customFormat="1" ht="18" customHeight="1" x14ac:dyDescent="0.2">
      <c r="A30" s="186" t="s">
        <v>33</v>
      </c>
      <c r="B30" s="186"/>
      <c r="C30" s="186"/>
      <c r="D30" s="187" t="s">
        <v>34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8">
        <v>0</v>
      </c>
      <c r="AE30" s="188"/>
      <c r="AF30" s="188"/>
      <c r="AG30" s="188"/>
      <c r="AH30" s="188"/>
      <c r="AI30" s="188"/>
      <c r="AJ30" s="188"/>
      <c r="AK30" s="188"/>
      <c r="AL30" s="188">
        <v>0</v>
      </c>
      <c r="AM30" s="188"/>
      <c r="AN30" s="188"/>
      <c r="AO30" s="188"/>
      <c r="AP30" s="188"/>
      <c r="AQ30" s="188"/>
      <c r="AR30" s="188"/>
      <c r="AS30" s="188"/>
      <c r="AT30" s="188">
        <v>0</v>
      </c>
      <c r="AU30" s="188"/>
      <c r="AV30" s="188"/>
      <c r="AW30" s="188"/>
      <c r="AX30" s="188"/>
      <c r="AY30" s="188"/>
      <c r="AZ30" s="188"/>
      <c r="BA30" s="188"/>
      <c r="BB30" s="188">
        <v>0</v>
      </c>
      <c r="BC30" s="188"/>
      <c r="BD30" s="188"/>
      <c r="BE30" s="188"/>
      <c r="BF30" s="188"/>
      <c r="BG30" s="188"/>
      <c r="BH30" s="188"/>
      <c r="BI30" s="188"/>
      <c r="BJ30" s="188"/>
      <c r="BK30" s="188">
        <v>0</v>
      </c>
      <c r="BL30" s="188"/>
      <c r="BM30" s="188"/>
      <c r="BN30" s="188"/>
      <c r="BO30" s="188"/>
      <c r="BP30" s="188"/>
      <c r="BQ30" s="188"/>
      <c r="BR30" s="188"/>
      <c r="BS30" s="188"/>
      <c r="BT30" s="188">
        <v>0</v>
      </c>
      <c r="BU30" s="188"/>
      <c r="BV30" s="188"/>
      <c r="BW30" s="188"/>
      <c r="BX30" s="188"/>
      <c r="BY30" s="188"/>
      <c r="BZ30" s="188"/>
      <c r="CA30" s="188"/>
      <c r="CB30" s="188"/>
    </row>
    <row r="31" spans="1:80" s="13" customFormat="1" ht="12.75" x14ac:dyDescent="0.2">
      <c r="A31" s="186"/>
      <c r="B31" s="186"/>
      <c r="C31" s="186"/>
      <c r="D31" s="190" t="s">
        <v>25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8">
        <v>0</v>
      </c>
      <c r="AE31" s="188"/>
      <c r="AF31" s="188"/>
      <c r="AG31" s="188"/>
      <c r="AH31" s="188"/>
      <c r="AI31" s="188"/>
      <c r="AJ31" s="188"/>
      <c r="AK31" s="188"/>
      <c r="AL31" s="188">
        <v>0</v>
      </c>
      <c r="AM31" s="188"/>
      <c r="AN31" s="188"/>
      <c r="AO31" s="188"/>
      <c r="AP31" s="188"/>
      <c r="AQ31" s="188"/>
      <c r="AR31" s="188"/>
      <c r="AS31" s="188"/>
      <c r="AT31" s="188">
        <v>0</v>
      </c>
      <c r="AU31" s="188"/>
      <c r="AV31" s="188"/>
      <c r="AW31" s="188"/>
      <c r="AX31" s="188"/>
      <c r="AY31" s="188"/>
      <c r="AZ31" s="188"/>
      <c r="BA31" s="188"/>
      <c r="BB31" s="188">
        <v>0</v>
      </c>
      <c r="BC31" s="188"/>
      <c r="BD31" s="188"/>
      <c r="BE31" s="188"/>
      <c r="BF31" s="188"/>
      <c r="BG31" s="188"/>
      <c r="BH31" s="188"/>
      <c r="BI31" s="188"/>
      <c r="BJ31" s="188"/>
      <c r="BK31" s="188">
        <v>0</v>
      </c>
      <c r="BL31" s="188"/>
      <c r="BM31" s="188"/>
      <c r="BN31" s="188"/>
      <c r="BO31" s="188"/>
      <c r="BP31" s="188"/>
      <c r="BQ31" s="188"/>
      <c r="BR31" s="188"/>
      <c r="BS31" s="188"/>
      <c r="BT31" s="188">
        <v>0</v>
      </c>
      <c r="BU31" s="188"/>
      <c r="BV31" s="188"/>
      <c r="BW31" s="188"/>
      <c r="BX31" s="188"/>
      <c r="BY31" s="188"/>
      <c r="BZ31" s="188"/>
      <c r="CA31" s="188"/>
      <c r="CB31" s="188"/>
    </row>
    <row r="32" spans="1:80" s="13" customFormat="1" ht="12.75" x14ac:dyDescent="0.2">
      <c r="A32" s="186"/>
      <c r="B32" s="186"/>
      <c r="C32" s="186"/>
      <c r="D32" s="187" t="s">
        <v>30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</row>
    <row r="33" spans="1:80" s="13" customFormat="1" ht="18" customHeight="1" x14ac:dyDescent="0.2">
      <c r="A33" s="186" t="s">
        <v>35</v>
      </c>
      <c r="B33" s="186"/>
      <c r="C33" s="186"/>
      <c r="D33" s="187" t="s">
        <v>36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8">
        <v>0</v>
      </c>
      <c r="AE33" s="188"/>
      <c r="AF33" s="188"/>
      <c r="AG33" s="188"/>
      <c r="AH33" s="188"/>
      <c r="AI33" s="188"/>
      <c r="AJ33" s="188"/>
      <c r="AK33" s="188"/>
      <c r="AL33" s="188">
        <v>0</v>
      </c>
      <c r="AM33" s="188"/>
      <c r="AN33" s="188"/>
      <c r="AO33" s="188"/>
      <c r="AP33" s="188"/>
      <c r="AQ33" s="188"/>
      <c r="AR33" s="188"/>
      <c r="AS33" s="188"/>
      <c r="AT33" s="188">
        <v>0</v>
      </c>
      <c r="AU33" s="188"/>
      <c r="AV33" s="188"/>
      <c r="AW33" s="188"/>
      <c r="AX33" s="188"/>
      <c r="AY33" s="188"/>
      <c r="AZ33" s="188"/>
      <c r="BA33" s="188"/>
      <c r="BB33" s="188">
        <v>0</v>
      </c>
      <c r="BC33" s="188"/>
      <c r="BD33" s="188"/>
      <c r="BE33" s="188"/>
      <c r="BF33" s="188"/>
      <c r="BG33" s="188"/>
      <c r="BH33" s="188"/>
      <c r="BI33" s="188"/>
      <c r="BJ33" s="188"/>
      <c r="BK33" s="188">
        <v>0</v>
      </c>
      <c r="BL33" s="188"/>
      <c r="BM33" s="188"/>
      <c r="BN33" s="188"/>
      <c r="BO33" s="188"/>
      <c r="BP33" s="188"/>
      <c r="BQ33" s="188"/>
      <c r="BR33" s="188"/>
      <c r="BS33" s="188"/>
      <c r="BT33" s="188">
        <v>0</v>
      </c>
      <c r="BU33" s="188"/>
      <c r="BV33" s="188"/>
      <c r="BW33" s="188"/>
      <c r="BX33" s="188"/>
      <c r="BY33" s="188"/>
      <c r="BZ33" s="188"/>
      <c r="CA33" s="188"/>
      <c r="CB33" s="188"/>
    </row>
    <row r="34" spans="1:80" s="13" customFormat="1" ht="12.75" x14ac:dyDescent="0.2"/>
    <row r="35" spans="1:80" s="13" customFormat="1" ht="12.75" x14ac:dyDescent="0.2"/>
    <row r="36" spans="1:80" s="13" customFormat="1" ht="12.7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80" s="3" customFormat="1" ht="11.25" x14ac:dyDescent="0.2">
      <c r="A37" s="3" t="s">
        <v>37</v>
      </c>
    </row>
    <row r="38" spans="1:80" s="3" customFormat="1" ht="11.25" customHeight="1" x14ac:dyDescent="0.2">
      <c r="A38" s="197" t="s">
        <v>38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</row>
    <row r="39" spans="1:80" s="3" customFormat="1" ht="11.25" x14ac:dyDescent="0.2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</row>
    <row r="40" spans="1:80" s="3" customFormat="1" ht="11.25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</row>
    <row r="41" spans="1:80" s="3" customFormat="1" ht="11.25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</row>
    <row r="42" spans="1:80" s="3" customFormat="1" ht="11.25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</row>
    <row r="43" spans="1:80" s="10" customFormat="1" ht="12.75" x14ac:dyDescent="0.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</row>
  </sheetData>
  <mergeCells count="121">
    <mergeCell ref="AT33:BA33"/>
    <mergeCell ref="BB33:BJ33"/>
    <mergeCell ref="BK33:BS33"/>
    <mergeCell ref="BT33:CB33"/>
    <mergeCell ref="A38:CB43"/>
    <mergeCell ref="A32:C32"/>
    <mergeCell ref="D32:AC32"/>
    <mergeCell ref="A33:C33"/>
    <mergeCell ref="D33:AC33"/>
    <mergeCell ref="AD33:AK33"/>
    <mergeCell ref="AL33:AS33"/>
    <mergeCell ref="A30:C30"/>
    <mergeCell ref="D30:AC30"/>
    <mergeCell ref="AD30:AK30"/>
    <mergeCell ref="AL30:AS30"/>
    <mergeCell ref="AT30:BA30"/>
    <mergeCell ref="BB30:BJ30"/>
    <mergeCell ref="BK30:BS30"/>
    <mergeCell ref="BT30:CB30"/>
    <mergeCell ref="A31:C31"/>
    <mergeCell ref="D31:AC31"/>
    <mergeCell ref="AD31:AK32"/>
    <mergeCell ref="AL31:AS32"/>
    <mergeCell ref="AT31:BA32"/>
    <mergeCell ref="BB31:BJ32"/>
    <mergeCell ref="BK31:BS32"/>
    <mergeCell ref="BT31:CB32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BK28:BS29"/>
    <mergeCell ref="BT28:CB29"/>
    <mergeCell ref="A29:C29"/>
    <mergeCell ref="D29:AC29"/>
    <mergeCell ref="A27:C27"/>
    <mergeCell ref="D27:AC27"/>
    <mergeCell ref="AD27:AK27"/>
    <mergeCell ref="AL27:AS27"/>
    <mergeCell ref="AT27:BA27"/>
    <mergeCell ref="BB27:BJ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4:C24"/>
    <mergeCell ref="D24:AC24"/>
    <mergeCell ref="AD24:AK24"/>
    <mergeCell ref="AL24:AS24"/>
    <mergeCell ref="AT24:BA24"/>
    <mergeCell ref="BB24:BJ24"/>
    <mergeCell ref="A26:C26"/>
    <mergeCell ref="D26:AC26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BK22:BS23"/>
    <mergeCell ref="BT22:CB23"/>
    <mergeCell ref="A23:C23"/>
    <mergeCell ref="D23:AC23"/>
    <mergeCell ref="A20:C20"/>
    <mergeCell ref="D20:AC20"/>
    <mergeCell ref="A21:C21"/>
    <mergeCell ref="D21:AC21"/>
    <mergeCell ref="AD21:AK21"/>
    <mergeCell ref="AL21:AS21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18:C18"/>
    <mergeCell ref="D18:AC18"/>
    <mergeCell ref="AD18:AK18"/>
    <mergeCell ref="AL18:AS18"/>
    <mergeCell ref="AT18:BA18"/>
    <mergeCell ref="BB18:BJ18"/>
    <mergeCell ref="AT21:BA21"/>
    <mergeCell ref="BB21:BJ21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L16:AS16"/>
    <mergeCell ref="AT16:BA16"/>
    <mergeCell ref="BB16:BJ16"/>
    <mergeCell ref="BK16:BS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BT16:C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Титульный лист</vt:lpstr>
      <vt:lpstr>приложение 2 до 15 квт</vt:lpstr>
      <vt:lpstr>приложение 2 до 150 квт</vt:lpstr>
      <vt:lpstr>приложение 2 свыше 150 квт</vt:lpstr>
      <vt:lpstr>приложение 3 до 15 квт</vt:lpstr>
      <vt:lpstr>приложение 3 до 150 кВт</vt:lpstr>
      <vt:lpstr>приложение 3 свыше 150 кВт</vt:lpstr>
      <vt:lpstr>Прилож 4</vt:lpstr>
      <vt:lpstr>прилож 5</vt:lpstr>
      <vt:lpstr>Прил 2 к 1135</vt:lpstr>
      <vt:lpstr>Прил 2 к 1135 (2)</vt:lpstr>
      <vt:lpstr>Прил 2 к 1135 (3)</vt:lpstr>
      <vt:lpstr>Прил 3 к 1135 </vt:lpstr>
      <vt:lpstr>Расходы на ТП до 15 кВт</vt:lpstr>
      <vt:lpstr>Расходы на ТП до 150 кВт</vt:lpstr>
      <vt:lpstr>Расходы на ТП свыше 150 кВт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galkin</dc:creator>
  <cp:lastModifiedBy>Ломсков Роман Николаевич</cp:lastModifiedBy>
  <cp:lastPrinted>2019-10-14T11:59:24Z</cp:lastPrinted>
  <dcterms:created xsi:type="dcterms:W3CDTF">2004-09-19T06:34:55Z</dcterms:created>
  <dcterms:modified xsi:type="dcterms:W3CDTF">2019-10-18T06:14:30Z</dcterms:modified>
</cp:coreProperties>
</file>